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9180" windowHeight="4965"/>
  </bookViews>
  <sheets>
    <sheet name="CRLL" sheetId="1" r:id="rId1"/>
  </sheets>
  <definedNames>
    <definedName name="_xlnm.Print_Area" localSheetId="0">CRLL!$A$1:$I$344</definedName>
  </definedNames>
  <calcPr calcId="124519"/>
</workbook>
</file>

<file path=xl/calcChain.xml><?xml version="1.0" encoding="utf-8"?>
<calcChain xmlns="http://schemas.openxmlformats.org/spreadsheetml/2006/main">
  <c r="H334" i="1"/>
  <c r="F334"/>
  <c r="H332"/>
  <c r="H330"/>
  <c r="H328"/>
  <c r="H326"/>
  <c r="G324"/>
  <c r="G318"/>
  <c r="G316"/>
  <c r="F324"/>
  <c r="E324"/>
  <c r="D324"/>
  <c r="H322"/>
  <c r="G322" s="1"/>
  <c r="H320"/>
  <c r="H318"/>
  <c r="H316"/>
  <c r="F314"/>
  <c r="E314"/>
  <c r="D314"/>
  <c r="F307"/>
  <c r="E300"/>
  <c r="E307" s="1"/>
  <c r="D300"/>
  <c r="D307" s="1"/>
  <c r="G294"/>
  <c r="F294"/>
  <c r="E292"/>
  <c r="E294" s="1"/>
  <c r="D292"/>
  <c r="G288"/>
  <c r="G290" s="1"/>
  <c r="G296" s="1"/>
  <c r="F288"/>
  <c r="F290" s="1"/>
  <c r="F296" s="1"/>
  <c r="F309" s="1"/>
  <c r="F326" s="1"/>
  <c r="E288"/>
  <c r="E290" s="1"/>
  <c r="D288"/>
  <c r="D290" s="1"/>
  <c r="H286"/>
  <c r="H278"/>
  <c r="G305" s="1"/>
  <c r="H305" s="1"/>
  <c r="H248"/>
  <c r="F248"/>
  <c r="E248"/>
  <c r="H246"/>
  <c r="H244"/>
  <c r="H242"/>
  <c r="H240"/>
  <c r="G232"/>
  <c r="G230"/>
  <c r="F238"/>
  <c r="E238"/>
  <c r="D238"/>
  <c r="H236"/>
  <c r="G236" s="1"/>
  <c r="H234"/>
  <c r="H232"/>
  <c r="H230"/>
  <c r="F228"/>
  <c r="E228"/>
  <c r="D228"/>
  <c r="F221"/>
  <c r="E214"/>
  <c r="E221" s="1"/>
  <c r="D214"/>
  <c r="D221" s="1"/>
  <c r="G208"/>
  <c r="F208"/>
  <c r="E206"/>
  <c r="E208" s="1"/>
  <c r="D206"/>
  <c r="G202"/>
  <c r="G204" s="1"/>
  <c r="G210" s="1"/>
  <c r="F202"/>
  <c r="F204" s="1"/>
  <c r="F210" s="1"/>
  <c r="F223" s="1"/>
  <c r="F240" s="1"/>
  <c r="E202"/>
  <c r="E204" s="1"/>
  <c r="E210" s="1"/>
  <c r="D202"/>
  <c r="D204" s="1"/>
  <c r="H200"/>
  <c r="H192"/>
  <c r="G162"/>
  <c r="H156"/>
  <c r="H154"/>
  <c r="H150"/>
  <c r="F152"/>
  <c r="E152"/>
  <c r="D152"/>
  <c r="G150"/>
  <c r="G152" s="1"/>
  <c r="H148"/>
  <c r="H146"/>
  <c r="H144"/>
  <c r="H152" s="1"/>
  <c r="F142"/>
  <c r="E142"/>
  <c r="D142"/>
  <c r="F135"/>
  <c r="E128"/>
  <c r="E135" s="1"/>
  <c r="D128"/>
  <c r="D135" s="1"/>
  <c r="G122"/>
  <c r="F122"/>
  <c r="E122"/>
  <c r="E120"/>
  <c r="D120"/>
  <c r="G116"/>
  <c r="G118" s="1"/>
  <c r="G124" s="1"/>
  <c r="F116"/>
  <c r="F118" s="1"/>
  <c r="F124" s="1"/>
  <c r="E116"/>
  <c r="E118" s="1"/>
  <c r="D116"/>
  <c r="D118" s="1"/>
  <c r="H114"/>
  <c r="H106"/>
  <c r="H64"/>
  <c r="H324" l="1"/>
  <c r="E296"/>
  <c r="H292"/>
  <c r="H294" s="1"/>
  <c r="H300"/>
  <c r="F328"/>
  <c r="F330" s="1"/>
  <c r="E309"/>
  <c r="E326" s="1"/>
  <c r="D294"/>
  <c r="D296" s="1"/>
  <c r="H288"/>
  <c r="H290" s="1"/>
  <c r="H296" s="1"/>
  <c r="H238"/>
  <c r="G238"/>
  <c r="G219"/>
  <c r="H219" s="1"/>
  <c r="H206"/>
  <c r="H208" s="1"/>
  <c r="H214"/>
  <c r="E223"/>
  <c r="E240" s="1"/>
  <c r="F242"/>
  <c r="F244" s="1"/>
  <c r="F246" s="1"/>
  <c r="D208"/>
  <c r="D210" s="1"/>
  <c r="H202"/>
  <c r="H204" s="1"/>
  <c r="H210" s="1"/>
  <c r="E124"/>
  <c r="H128"/>
  <c r="G133"/>
  <c r="H133" s="1"/>
  <c r="F137"/>
  <c r="F154" s="1"/>
  <c r="H120"/>
  <c r="H122" s="1"/>
  <c r="E137"/>
  <c r="E154" s="1"/>
  <c r="D122"/>
  <c r="D124" s="1"/>
  <c r="H116"/>
  <c r="H118" s="1"/>
  <c r="H93"/>
  <c r="H90"/>
  <c r="G30"/>
  <c r="G32" s="1"/>
  <c r="G38" s="1"/>
  <c r="G36"/>
  <c r="D30"/>
  <c r="D32" s="1"/>
  <c r="D34"/>
  <c r="D36"/>
  <c r="E30"/>
  <c r="E32" s="1"/>
  <c r="E38" s="1"/>
  <c r="E51" s="1"/>
  <c r="E34"/>
  <c r="E36" s="1"/>
  <c r="H20"/>
  <c r="H28"/>
  <c r="D42"/>
  <c r="E42"/>
  <c r="E49" s="1"/>
  <c r="G64"/>
  <c r="G66" s="1"/>
  <c r="F30"/>
  <c r="F32" s="1"/>
  <c r="F38" s="1"/>
  <c r="F51" s="1"/>
  <c r="F36"/>
  <c r="F49"/>
  <c r="F56"/>
  <c r="F66"/>
  <c r="E56"/>
  <c r="E66"/>
  <c r="D56"/>
  <c r="D66"/>
  <c r="H58"/>
  <c r="H60"/>
  <c r="H62"/>
  <c r="H265"/>
  <c r="H262"/>
  <c r="H179"/>
  <c r="H176"/>
  <c r="H7"/>
  <c r="H4"/>
  <c r="F332" l="1"/>
  <c r="G302"/>
  <c r="D309"/>
  <c r="D326" s="1"/>
  <c r="E328"/>
  <c r="E330" s="1"/>
  <c r="E332" s="1"/>
  <c r="E334" s="1"/>
  <c r="G216"/>
  <c r="D223"/>
  <c r="D240" s="1"/>
  <c r="E242"/>
  <c r="E244" s="1"/>
  <c r="E246" s="1"/>
  <c r="H124"/>
  <c r="F156"/>
  <c r="F158" s="1"/>
  <c r="F160" s="1"/>
  <c r="F162" s="1"/>
  <c r="F68"/>
  <c r="E68"/>
  <c r="G47"/>
  <c r="D137"/>
  <c r="D154" s="1"/>
  <c r="G130"/>
  <c r="E156"/>
  <c r="E158" s="1"/>
  <c r="H47"/>
  <c r="H42"/>
  <c r="H34"/>
  <c r="H36" s="1"/>
  <c r="H66"/>
  <c r="D49"/>
  <c r="D38"/>
  <c r="G44" s="1"/>
  <c r="E70"/>
  <c r="E72" s="1"/>
  <c r="F70"/>
  <c r="F72" s="1"/>
  <c r="H30"/>
  <c r="H32" s="1"/>
  <c r="G307" l="1"/>
  <c r="G309" s="1"/>
  <c r="H302"/>
  <c r="H307" s="1"/>
  <c r="H309" s="1"/>
  <c r="D328"/>
  <c r="D330" s="1"/>
  <c r="G221"/>
  <c r="G223" s="1"/>
  <c r="H216"/>
  <c r="H221" s="1"/>
  <c r="H223" s="1"/>
  <c r="D242"/>
  <c r="D244" s="1"/>
  <c r="D246" s="1"/>
  <c r="D248" s="1"/>
  <c r="E160"/>
  <c r="E162" s="1"/>
  <c r="D156"/>
  <c r="H130"/>
  <c r="H135" s="1"/>
  <c r="H137" s="1"/>
  <c r="G135"/>
  <c r="G137" s="1"/>
  <c r="H38"/>
  <c r="D51"/>
  <c r="D68" s="1"/>
  <c r="E74"/>
  <c r="E76" s="1"/>
  <c r="G49"/>
  <c r="G51" s="1"/>
  <c r="H44"/>
  <c r="H49" s="1"/>
  <c r="H51" s="1"/>
  <c r="F74"/>
  <c r="F76" s="1"/>
  <c r="D332" l="1"/>
  <c r="D334"/>
  <c r="G311"/>
  <c r="G313"/>
  <c r="H313" s="1"/>
  <c r="G225"/>
  <c r="G227"/>
  <c r="H227" s="1"/>
  <c r="G53"/>
  <c r="D70"/>
  <c r="D72" s="1"/>
  <c r="G139"/>
  <c r="G141"/>
  <c r="H141" s="1"/>
  <c r="D158"/>
  <c r="G55"/>
  <c r="H55" s="1"/>
  <c r="H311" l="1"/>
  <c r="H314" s="1"/>
  <c r="G314"/>
  <c r="G326" s="1"/>
  <c r="H225"/>
  <c r="H228" s="1"/>
  <c r="G228"/>
  <c r="G240" s="1"/>
  <c r="D74"/>
  <c r="D76" s="1"/>
  <c r="H139"/>
  <c r="H142" s="1"/>
  <c r="G142"/>
  <c r="G154" s="1"/>
  <c r="D160"/>
  <c r="D162" s="1"/>
  <c r="G56"/>
  <c r="G68" s="1"/>
  <c r="H53"/>
  <c r="H56" s="1"/>
  <c r="H68" s="1"/>
  <c r="G328" l="1"/>
  <c r="G242"/>
  <c r="G156"/>
  <c r="H158" s="1"/>
  <c r="G70"/>
  <c r="G330" l="1"/>
  <c r="G332" s="1"/>
  <c r="G334" s="1"/>
  <c r="G244"/>
  <c r="G246" s="1"/>
  <c r="G248" s="1"/>
  <c r="G158"/>
  <c r="G160" s="1"/>
  <c r="H72"/>
  <c r="H70"/>
  <c r="H160"/>
  <c r="H162" s="1"/>
  <c r="G72"/>
  <c r="H74" l="1"/>
  <c r="H76" s="1"/>
  <c r="G74"/>
  <c r="G76" s="1"/>
</calcChain>
</file>

<file path=xl/sharedStrings.xml><?xml version="1.0" encoding="utf-8"?>
<sst xmlns="http://schemas.openxmlformats.org/spreadsheetml/2006/main" count="420" uniqueCount="105">
  <si>
    <t>Заказчик</t>
  </si>
  <si>
    <t>УТВЕРЖДЕН</t>
  </si>
  <si>
    <t>в том числе возвратные суммы т. руб.</t>
  </si>
  <si>
    <t xml:space="preserve">Итого </t>
  </si>
  <si>
    <t>N</t>
  </si>
  <si>
    <t>п/п</t>
  </si>
  <si>
    <t>смет   расч.</t>
  </si>
  <si>
    <t xml:space="preserve">Наименование глав, 
объектов,
работ и затрат.
</t>
  </si>
  <si>
    <t xml:space="preserve">Строи-
тельных
работ
</t>
  </si>
  <si>
    <t xml:space="preserve">Монтаж-
ных
работ
</t>
  </si>
  <si>
    <t xml:space="preserve">Оборуд.
мебель
инвент.
</t>
  </si>
  <si>
    <t xml:space="preserve">Прочих
затрат
</t>
  </si>
  <si>
    <t xml:space="preserve">Общая
сметная
стоимость
</t>
  </si>
  <si>
    <t>Глава 2</t>
  </si>
  <si>
    <t>Основные  объекты  строительства</t>
  </si>
  <si>
    <t>Итого глава 2</t>
  </si>
  <si>
    <t>Итого по главам 1-7</t>
  </si>
  <si>
    <t>Глава 8</t>
  </si>
  <si>
    <t>Итого глава 8</t>
  </si>
  <si>
    <t>Итого по главам 1-8</t>
  </si>
  <si>
    <t>Глава 9</t>
  </si>
  <si>
    <t>Прочие работы и затраты</t>
  </si>
  <si>
    <t>Госстр РФ</t>
  </si>
  <si>
    <t>Страховые взносы по добровольному страхованию</t>
  </si>
  <si>
    <t>Итого глава 9</t>
  </si>
  <si>
    <t>Итого главы 1-9</t>
  </si>
  <si>
    <t>Глава 10</t>
  </si>
  <si>
    <t>Итого   глава 10</t>
  </si>
  <si>
    <t>Глава 12</t>
  </si>
  <si>
    <t>смета</t>
  </si>
  <si>
    <t>Итого глава 12</t>
  </si>
  <si>
    <t>Итого главы 1-12</t>
  </si>
  <si>
    <t>Всего по сводному расчету</t>
  </si>
  <si>
    <t>Составлен</t>
  </si>
  <si>
    <t>Главный инженер института</t>
  </si>
  <si>
    <t>Н.Н.Мирошников</t>
  </si>
  <si>
    <t>Главный специалист</t>
  </si>
  <si>
    <t>С.Б.Субботина</t>
  </si>
  <si>
    <t>Главный инженер проекта</t>
  </si>
  <si>
    <t>Начальник мастерской  N5</t>
  </si>
  <si>
    <t>Е.А.Быкова</t>
  </si>
  <si>
    <t>ГСН-81-05-01</t>
  </si>
  <si>
    <t>ГСН-81-05-02</t>
  </si>
  <si>
    <t>от 18.07.02</t>
  </si>
  <si>
    <t>НЗ-3942/7</t>
  </si>
  <si>
    <t>Расчет</t>
  </si>
  <si>
    <t>в базисных ценах 2001г тыс руб</t>
  </si>
  <si>
    <t>ГУП"Владимиргражданпроект"</t>
  </si>
  <si>
    <t>Начальник сметной группы</t>
  </si>
  <si>
    <t>Л.А.Стрекалова</t>
  </si>
  <si>
    <t>"______"_______________________20___г</t>
  </si>
  <si>
    <t>__________________________________________________________________________________________________________________________</t>
  </si>
  <si>
    <t>(ссылка на документ об утверждении)</t>
  </si>
  <si>
    <t xml:space="preserve">Сводный сметный расчет </t>
  </si>
  <si>
    <t xml:space="preserve">Сметная стоимость в  тыс. руб.   </t>
  </si>
  <si>
    <t>МДС81-35.04</t>
  </si>
  <si>
    <t>В.Е.Мамченко</t>
  </si>
  <si>
    <t>02-01</t>
  </si>
  <si>
    <t>02-02</t>
  </si>
  <si>
    <t>Затраты связанные с уплатой налога НДС 20%</t>
  </si>
  <si>
    <t>Проектно-изыскательские работы проект</t>
  </si>
  <si>
    <t>Проектно-изыскательские работы РД</t>
  </si>
  <si>
    <t>Пост.ПРФ№145</t>
  </si>
  <si>
    <t>от 05.03.07г</t>
  </si>
  <si>
    <t>Проектно-изыскательские работы схема</t>
  </si>
  <si>
    <t>Непредвиденные работы и затраты 10%</t>
  </si>
  <si>
    <t>Пост.Пр.№468</t>
  </si>
  <si>
    <t>от 21.06.10</t>
  </si>
  <si>
    <t xml:space="preserve">Авторский надзор  0.2% </t>
  </si>
  <si>
    <t>Затраты связанные с уплатой налога НДС 18%</t>
  </si>
  <si>
    <t>ФЗ  №104</t>
  </si>
  <si>
    <t>Тепловые сети</t>
  </si>
  <si>
    <t>2001 п 2,4</t>
  </si>
  <si>
    <t>Лимит средств на пуско-наладочные работы 2,15% 1,5%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</si>
  <si>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</si>
  <si>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</si>
  <si>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</si>
  <si>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</si>
  <si>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</si>
  <si>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</si>
  <si>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</si>
  <si>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</si>
  <si>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</si>
  <si>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</si>
  <si>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</si>
  <si>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</si>
  <si>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Временные здания и сооружения  -  3,2% 1,5% 1,1%</t>
  </si>
  <si>
    <t>п 4,5 п.4,1</t>
  </si>
  <si>
    <t>Удорожание в зимнее время  -2.6% 1,5% 1,2%</t>
  </si>
  <si>
    <t>2007 п2,5 п11,4 п11,2</t>
  </si>
  <si>
    <t xml:space="preserve">  всего до расчетного срока</t>
  </si>
  <si>
    <t>первая очередь</t>
  </si>
  <si>
    <t>Содержание службы заказчика.Строительный контроль 2,14%</t>
  </si>
  <si>
    <t>в  ценах 1 кв 2014г тыс руб</t>
  </si>
  <si>
    <t>2014г</t>
  </si>
  <si>
    <t>Администрация МО поселок Иванищи ( сельское поселение) Гусь-Хрустального района Владимирской области</t>
  </si>
  <si>
    <t>Схема теплоснабжения МО поселок Иванищи (сельское поселение) Гусь-Хрустального района Владимирской области</t>
  </si>
  <si>
    <t>Реконструкция действующей котельной</t>
  </si>
  <si>
    <t>20 мая</t>
  </si>
  <si>
    <t>Экспертиза проекта 29,25%</t>
  </si>
  <si>
    <t xml:space="preserve">Сводный сметный расчет в сумме__7 582,88 тыс.руб_______на 01.01 2001г___________________
</t>
  </si>
  <si>
    <t>Экспертиза проекта 33,75%</t>
  </si>
  <si>
    <t xml:space="preserve">Сводный сметный расчет в сумме__312,76 тыс.руб_______на 01.01 2001г___________________
</t>
  </si>
  <si>
    <t xml:space="preserve">Сводный сметный расчет в сумме__45 775,1 тыс.руб_______на 1кв 2014г___________________
</t>
  </si>
  <si>
    <t xml:space="preserve">Сводный сметный расчет в сумме__1 412,24тыс.руб_______на 1кв 2014г___________________
</t>
  </si>
</sst>
</file>

<file path=xl/styles.xml><?xml version="1.0" encoding="utf-8"?>
<styleSheet xmlns="http://schemas.openxmlformats.org/spreadsheetml/2006/main">
  <fonts count="26">
    <font>
      <sz val="10"/>
      <name val="Arial Cyr"/>
      <charset val="204"/>
    </font>
    <font>
      <sz val="10"/>
      <name val="TimesET"/>
      <charset val="204"/>
    </font>
    <font>
      <sz val="10"/>
      <name val="Times New Roman Cyr"/>
      <charset val="204"/>
    </font>
    <font>
      <b/>
      <sz val="10"/>
      <name val="Times New Roman Cyr"/>
      <charset val="204"/>
    </font>
    <font>
      <b/>
      <sz val="12"/>
      <name val="Times New Roman Cyr"/>
      <charset val="204"/>
    </font>
    <font>
      <u/>
      <sz val="10"/>
      <name val="Times New Roman Cyr"/>
      <charset val="204"/>
    </font>
    <font>
      <sz val="14"/>
      <name val="Times New Roman Cyr"/>
      <charset val="204"/>
    </font>
    <font>
      <sz val="14"/>
      <name val="Arial Cyr"/>
      <charset val="204"/>
    </font>
    <font>
      <sz val="14"/>
      <name val="TimesET"/>
      <charset val="204"/>
    </font>
    <font>
      <b/>
      <sz val="10"/>
      <name val="FuturisExtra"/>
      <charset val="204"/>
    </font>
    <font>
      <b/>
      <sz val="10"/>
      <name val="Futuris"/>
      <charset val="204"/>
    </font>
    <font>
      <sz val="10"/>
      <name val="Times New Roman Cyr"/>
      <family val="1"/>
      <charset val="204"/>
    </font>
    <font>
      <sz val="11"/>
      <name val="TimesET"/>
      <charset val="204"/>
    </font>
    <font>
      <sz val="12"/>
      <name val="Times New Roman Cyr"/>
      <charset val="204"/>
    </font>
    <font>
      <sz val="10"/>
      <name val="Times New Roman"/>
      <family val="1"/>
      <charset val="204"/>
    </font>
    <font>
      <sz val="11"/>
      <name val="Times New Roman Cyr"/>
      <family val="1"/>
      <charset val="204"/>
    </font>
    <font>
      <b/>
      <sz val="20"/>
      <name val="Times New Roman Cyr"/>
      <family val="1"/>
      <charset val="204"/>
    </font>
    <font>
      <u/>
      <sz val="12"/>
      <name val="Times New Roman Cyr"/>
      <family val="1"/>
      <charset val="204"/>
    </font>
    <font>
      <sz val="12"/>
      <name val="TimesET"/>
      <charset val="204"/>
    </font>
    <font>
      <sz val="12"/>
      <name val="Arial Cyr"/>
      <charset val="204"/>
    </font>
    <font>
      <sz val="11"/>
      <name val="Times New Roman Cyr"/>
      <charset val="204"/>
    </font>
    <font>
      <sz val="11"/>
      <name val="Arial Cyr"/>
      <charset val="204"/>
    </font>
    <font>
      <b/>
      <sz val="10"/>
      <name val="Times New Roman Cyr"/>
      <family val="1"/>
      <charset val="204"/>
    </font>
    <font>
      <b/>
      <sz val="12"/>
      <name val="Times New Roman"/>
      <family val="1"/>
      <charset val="204"/>
    </font>
    <font>
      <i/>
      <sz val="12"/>
      <name val="Arial Cyr"/>
      <charset val="204"/>
    </font>
    <font>
      <sz val="10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6">
    <border>
      <left/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13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/>
    <xf numFmtId="0" fontId="2" fillId="0" borderId="0" xfId="0" applyFont="1"/>
    <xf numFmtId="2" fontId="2" fillId="0" borderId="0" xfId="0" applyNumberFormat="1" applyFont="1"/>
    <xf numFmtId="0" fontId="2" fillId="0" borderId="0" xfId="0" applyFont="1" applyBorder="1"/>
    <xf numFmtId="0" fontId="4" fillId="0" borderId="0" xfId="0" applyFont="1" applyBorder="1" applyAlignment="1">
      <alignment horizontal="centerContinuous"/>
    </xf>
    <xf numFmtId="2" fontId="3" fillId="0" borderId="0" xfId="0" applyNumberFormat="1" applyFont="1" applyBorder="1" applyAlignment="1">
      <alignment horizontal="centerContinuous"/>
    </xf>
    <xf numFmtId="0" fontId="2" fillId="2" borderId="1" xfId="0" applyFont="1" applyFill="1" applyBorder="1"/>
    <xf numFmtId="2" fontId="5" fillId="2" borderId="2" xfId="0" applyNumberFormat="1" applyFont="1" applyFill="1" applyBorder="1"/>
    <xf numFmtId="2" fontId="2" fillId="2" borderId="1" xfId="0" applyNumberFormat="1" applyFont="1" applyFill="1" applyBorder="1"/>
    <xf numFmtId="2" fontId="2" fillId="2" borderId="3" xfId="0" applyNumberFormat="1" applyFont="1" applyFill="1" applyBorder="1"/>
    <xf numFmtId="0" fontId="2" fillId="2" borderId="4" xfId="0" applyFont="1" applyFill="1" applyBorder="1" applyAlignment="1">
      <alignment horizontal="center" wrapText="1"/>
    </xf>
    <xf numFmtId="2" fontId="2" fillId="2" borderId="5" xfId="0" applyNumberFormat="1" applyFont="1" applyFill="1" applyBorder="1" applyAlignment="1">
      <alignment horizontal="center" wrapText="1"/>
    </xf>
    <xf numFmtId="2" fontId="2" fillId="2" borderId="6" xfId="0" applyNumberFormat="1" applyFont="1" applyFill="1" applyBorder="1" applyAlignment="1">
      <alignment horizontal="center" wrapText="1"/>
    </xf>
    <xf numFmtId="2" fontId="2" fillId="2" borderId="7" xfId="0" applyNumberFormat="1" applyFont="1" applyFill="1" applyBorder="1" applyAlignment="1">
      <alignment horizontal="center" wrapText="1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2" fontId="2" fillId="0" borderId="8" xfId="0" applyNumberFormat="1" applyFont="1" applyBorder="1" applyAlignment="1">
      <alignment horizontal="center"/>
    </xf>
    <xf numFmtId="0" fontId="2" fillId="0" borderId="8" xfId="0" applyFont="1" applyBorder="1" applyAlignment="1">
      <alignment horizontal="left"/>
    </xf>
    <xf numFmtId="0" fontId="2" fillId="0" borderId="8" xfId="0" applyFont="1" applyBorder="1"/>
    <xf numFmtId="2" fontId="2" fillId="0" borderId="8" xfId="0" applyNumberFormat="1" applyFont="1" applyBorder="1"/>
    <xf numFmtId="0" fontId="2" fillId="0" borderId="8" xfId="0" applyFont="1" applyBorder="1" applyAlignment="1"/>
    <xf numFmtId="0" fontId="3" fillId="0" borderId="8" xfId="0" applyFont="1" applyBorder="1" applyAlignment="1">
      <alignment horizontal="center"/>
    </xf>
    <xf numFmtId="14" fontId="2" fillId="0" borderId="8" xfId="0" applyNumberFormat="1" applyFont="1" applyBorder="1" applyAlignment="1">
      <alignment horizontal="left"/>
    </xf>
    <xf numFmtId="2" fontId="2" fillId="0" borderId="8" xfId="0" applyNumberFormat="1" applyFont="1" applyBorder="1" applyAlignment="1">
      <alignment horizontal="left"/>
    </xf>
    <xf numFmtId="2" fontId="0" fillId="0" borderId="0" xfId="0" applyNumberFormat="1" applyFill="1" applyBorder="1" applyAlignment="1"/>
    <xf numFmtId="0" fontId="0" fillId="0" borderId="0" xfId="0" applyFill="1" applyBorder="1" applyAlignment="1"/>
    <xf numFmtId="2" fontId="2" fillId="0" borderId="0" xfId="0" applyNumberFormat="1" applyFont="1" applyBorder="1"/>
    <xf numFmtId="2" fontId="2" fillId="0" borderId="0" xfId="0" applyNumberFormat="1" applyFont="1" applyBorder="1" applyAlignment="1">
      <alignment horizontal="centerContinuous" wrapText="1"/>
    </xf>
    <xf numFmtId="2" fontId="2" fillId="0" borderId="0" xfId="0" applyNumberFormat="1" applyFont="1" applyBorder="1" applyAlignment="1">
      <alignment horizontal="centerContinuous"/>
    </xf>
    <xf numFmtId="0" fontId="7" fillId="0" borderId="0" xfId="0" applyFont="1"/>
    <xf numFmtId="0" fontId="6" fillId="0" borderId="8" xfId="0" applyFont="1" applyBorder="1"/>
    <xf numFmtId="2" fontId="6" fillId="0" borderId="8" xfId="0" applyNumberFormat="1" applyFont="1" applyBorder="1"/>
    <xf numFmtId="2" fontId="2" fillId="0" borderId="9" xfId="0" applyNumberFormat="1" applyFont="1" applyBorder="1" applyAlignment="1">
      <alignment horizontal="center"/>
    </xf>
    <xf numFmtId="2" fontId="1" fillId="0" borderId="8" xfId="0" applyNumberFormat="1" applyFont="1" applyBorder="1" applyAlignment="1">
      <alignment horizontal="left"/>
    </xf>
    <xf numFmtId="0" fontId="1" fillId="0" borderId="8" xfId="0" applyFont="1" applyBorder="1" applyAlignment="1">
      <alignment horizontal="left"/>
    </xf>
    <xf numFmtId="2" fontId="9" fillId="0" borderId="0" xfId="0" applyNumberFormat="1" applyFont="1" applyFill="1" applyBorder="1"/>
    <xf numFmtId="2" fontId="10" fillId="0" borderId="8" xfId="0" applyNumberFormat="1" applyFont="1" applyFill="1" applyBorder="1" applyAlignment="1">
      <alignment horizontal="center"/>
    </xf>
    <xf numFmtId="2" fontId="10" fillId="0" borderId="8" xfId="0" applyNumberFormat="1" applyFont="1" applyFill="1" applyBorder="1"/>
    <xf numFmtId="2" fontId="10" fillId="0" borderId="9" xfId="0" applyNumberFormat="1" applyFont="1" applyFill="1" applyBorder="1" applyAlignment="1">
      <alignment horizontal="center"/>
    </xf>
    <xf numFmtId="0" fontId="2" fillId="0" borderId="10" xfId="0" applyFont="1" applyBorder="1"/>
    <xf numFmtId="2" fontId="2" fillId="0" borderId="9" xfId="0" applyNumberFormat="1" applyFont="1" applyBorder="1"/>
    <xf numFmtId="9" fontId="2" fillId="0" borderId="8" xfId="0" applyNumberFormat="1" applyFont="1" applyBorder="1" applyAlignment="1">
      <alignment horizontal="left"/>
    </xf>
    <xf numFmtId="0" fontId="11" fillId="0" borderId="8" xfId="0" applyFont="1" applyBorder="1" applyAlignment="1">
      <alignment horizontal="left"/>
    </xf>
    <xf numFmtId="0" fontId="0" fillId="0" borderId="11" xfId="0" applyBorder="1" applyAlignment="1">
      <alignment horizontal="center"/>
    </xf>
    <xf numFmtId="0" fontId="1" fillId="0" borderId="11" xfId="0" applyFont="1" applyBorder="1"/>
    <xf numFmtId="2" fontId="10" fillId="0" borderId="9" xfId="0" applyNumberFormat="1" applyFont="1" applyFill="1" applyBorder="1"/>
    <xf numFmtId="2" fontId="2" fillId="0" borderId="9" xfId="0" applyNumberFormat="1" applyFont="1" applyBorder="1" applyAlignment="1">
      <alignment horizontal="right"/>
    </xf>
    <xf numFmtId="2" fontId="6" fillId="0" borderId="9" xfId="0" applyNumberFormat="1" applyFont="1" applyBorder="1"/>
    <xf numFmtId="0" fontId="12" fillId="0" borderId="8" xfId="0" applyFont="1" applyBorder="1" applyAlignment="1">
      <alignment horizontal="left"/>
    </xf>
    <xf numFmtId="2" fontId="8" fillId="0" borderId="8" xfId="0" applyNumberFormat="1" applyFont="1" applyBorder="1" applyAlignment="1">
      <alignment horizontal="left"/>
    </xf>
    <xf numFmtId="2" fontId="11" fillId="0" borderId="8" xfId="0" applyNumberFormat="1" applyFont="1" applyFill="1" applyBorder="1" applyAlignment="1">
      <alignment horizontal="center"/>
    </xf>
    <xf numFmtId="2" fontId="11" fillId="0" borderId="9" xfId="0" applyNumberFormat="1" applyFont="1" applyFill="1" applyBorder="1" applyAlignment="1">
      <alignment horizontal="center"/>
    </xf>
    <xf numFmtId="0" fontId="1" fillId="0" borderId="0" xfId="0" applyFont="1" applyBorder="1"/>
    <xf numFmtId="0" fontId="2" fillId="2" borderId="12" xfId="0" applyFont="1" applyFill="1" applyBorder="1" applyAlignment="1">
      <alignment horizontal="center"/>
    </xf>
    <xf numFmtId="0" fontId="2" fillId="0" borderId="13" xfId="0" applyFont="1" applyBorder="1" applyAlignment="1">
      <alignment horizontal="center"/>
    </xf>
    <xf numFmtId="2" fontId="14" fillId="0" borderId="8" xfId="0" applyNumberFormat="1" applyFont="1" applyFill="1" applyBorder="1" applyAlignment="1">
      <alignment horizontal="center"/>
    </xf>
    <xf numFmtId="2" fontId="14" fillId="0" borderId="8" xfId="0" applyNumberFormat="1" applyFont="1" applyBorder="1" applyAlignment="1">
      <alignment horizontal="center"/>
    </xf>
    <xf numFmtId="10" fontId="2" fillId="0" borderId="8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3" borderId="10" xfId="0" applyFont="1" applyFill="1" applyBorder="1"/>
    <xf numFmtId="0" fontId="2" fillId="3" borderId="8" xfId="0" applyFont="1" applyFill="1" applyBorder="1" applyAlignment="1">
      <alignment horizontal="left"/>
    </xf>
    <xf numFmtId="2" fontId="2" fillId="3" borderId="8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3" borderId="0" xfId="0" applyFill="1"/>
    <xf numFmtId="2" fontId="2" fillId="3" borderId="9" xfId="0" applyNumberFormat="1" applyFont="1" applyFill="1" applyBorder="1" applyAlignment="1">
      <alignment horizontal="center"/>
    </xf>
    <xf numFmtId="0" fontId="17" fillId="0" borderId="0" xfId="0" applyFont="1" applyBorder="1"/>
    <xf numFmtId="49" fontId="2" fillId="0" borderId="8" xfId="0" applyNumberFormat="1" applyFont="1" applyBorder="1" applyAlignment="1">
      <alignment horizontal="center"/>
    </xf>
    <xf numFmtId="0" fontId="19" fillId="0" borderId="0" xfId="0" applyFont="1"/>
    <xf numFmtId="0" fontId="20" fillId="0" borderId="8" xfId="0" applyFont="1" applyBorder="1" applyAlignment="1">
      <alignment horizontal="center"/>
    </xf>
    <xf numFmtId="2" fontId="20" fillId="0" borderId="8" xfId="0" applyNumberFormat="1" applyFont="1" applyBorder="1"/>
    <xf numFmtId="0" fontId="12" fillId="0" borderId="11" xfId="0" applyFont="1" applyBorder="1"/>
    <xf numFmtId="0" fontId="21" fillId="0" borderId="0" xfId="0" applyFont="1"/>
    <xf numFmtId="0" fontId="13" fillId="0" borderId="10" xfId="0" applyFont="1" applyBorder="1" applyAlignment="1">
      <alignment horizontal="centerContinuous"/>
    </xf>
    <xf numFmtId="0" fontId="2" fillId="0" borderId="8" xfId="0" applyFont="1" applyFill="1" applyBorder="1" applyAlignment="1">
      <alignment horizontal="center"/>
    </xf>
    <xf numFmtId="14" fontId="2" fillId="0" borderId="8" xfId="0" applyNumberFormat="1" applyFont="1" applyBorder="1" applyAlignment="1">
      <alignment horizontal="center"/>
    </xf>
    <xf numFmtId="2" fontId="13" fillId="0" borderId="0" xfId="0" applyNumberFormat="1" applyFont="1" applyBorder="1"/>
    <xf numFmtId="2" fontId="13" fillId="0" borderId="0" xfId="0" applyNumberFormat="1" applyFont="1" applyBorder="1" applyAlignment="1"/>
    <xf numFmtId="2" fontId="4" fillId="0" borderId="0" xfId="0" applyNumberFormat="1" applyFont="1" applyBorder="1" applyAlignment="1"/>
    <xf numFmtId="2" fontId="24" fillId="0" borderId="0" xfId="0" applyNumberFormat="1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5" fillId="0" borderId="0" xfId="0" applyFont="1"/>
    <xf numFmtId="0" fontId="15" fillId="0" borderId="8" xfId="0" applyFont="1" applyBorder="1" applyAlignment="1">
      <alignment horizontal="left"/>
    </xf>
    <xf numFmtId="2" fontId="15" fillId="0" borderId="8" xfId="0" applyNumberFormat="1" applyFont="1" applyBorder="1" applyAlignment="1">
      <alignment horizontal="left"/>
    </xf>
    <xf numFmtId="2" fontId="20" fillId="0" borderId="9" xfId="0" applyNumberFormat="1" applyFont="1" applyBorder="1" applyAlignment="1">
      <alignment horizontal="center"/>
    </xf>
    <xf numFmtId="0" fontId="0" fillId="0" borderId="0" xfId="0" applyFill="1"/>
    <xf numFmtId="49" fontId="2" fillId="0" borderId="14" xfId="0" applyNumberFormat="1" applyFont="1" applyBorder="1" applyAlignment="1">
      <alignment horizontal="center"/>
    </xf>
    <xf numFmtId="49" fontId="18" fillId="0" borderId="9" xfId="0" applyNumberFormat="1" applyFont="1" applyBorder="1" applyAlignment="1">
      <alignment horizontal="centerContinuous"/>
    </xf>
    <xf numFmtId="49" fontId="23" fillId="0" borderId="0" xfId="0" applyNumberFormat="1" applyFont="1" applyBorder="1" applyAlignment="1"/>
    <xf numFmtId="49" fontId="13" fillId="0" borderId="0" xfId="0" applyNumberFormat="1" applyFont="1" applyBorder="1"/>
    <xf numFmtId="49" fontId="2" fillId="0" borderId="0" xfId="0" applyNumberFormat="1" applyFont="1" applyBorder="1"/>
    <xf numFmtId="49" fontId="2" fillId="0" borderId="0" xfId="0" applyNumberFormat="1" applyFont="1" applyBorder="1" applyAlignment="1">
      <alignment horizontal="right"/>
    </xf>
    <xf numFmtId="49" fontId="4" fillId="0" borderId="0" xfId="0" applyNumberFormat="1" applyFont="1" applyBorder="1" applyAlignment="1">
      <alignment horizontal="centerContinuous"/>
    </xf>
    <xf numFmtId="49" fontId="3" fillId="0" borderId="4" xfId="0" applyNumberFormat="1" applyFont="1" applyBorder="1" applyAlignment="1">
      <alignment horizontal="centerContinuous"/>
    </xf>
    <xf numFmtId="49" fontId="2" fillId="2" borderId="15" xfId="0" applyNumberFormat="1" applyFont="1" applyFill="1" applyBorder="1" applyAlignment="1">
      <alignment horizontal="center" wrapText="1"/>
    </xf>
    <xf numFmtId="49" fontId="2" fillId="2" borderId="13" xfId="0" applyNumberFormat="1" applyFont="1" applyFill="1" applyBorder="1" applyAlignment="1">
      <alignment horizontal="center" wrapText="1"/>
    </xf>
    <xf numFmtId="49" fontId="2" fillId="0" borderId="6" xfId="0" applyNumberFormat="1" applyFont="1" applyBorder="1" applyAlignment="1">
      <alignment horizontal="center"/>
    </xf>
    <xf numFmtId="49" fontId="2" fillId="0" borderId="14" xfId="0" applyNumberFormat="1" applyFont="1" applyBorder="1"/>
    <xf numFmtId="49" fontId="11" fillId="0" borderId="14" xfId="0" applyNumberFormat="1" applyFont="1" applyBorder="1" applyAlignment="1">
      <alignment horizontal="center"/>
    </xf>
    <xf numFmtId="49" fontId="11" fillId="0" borderId="14" xfId="0" applyNumberFormat="1" applyFont="1" applyBorder="1"/>
    <xf numFmtId="49" fontId="2" fillId="3" borderId="14" xfId="0" applyNumberFormat="1" applyFont="1" applyFill="1" applyBorder="1" applyAlignment="1">
      <alignment horizontal="center"/>
    </xf>
    <xf numFmtId="49" fontId="2" fillId="3" borderId="14" xfId="0" applyNumberFormat="1" applyFont="1" applyFill="1" applyBorder="1"/>
    <xf numFmtId="49" fontId="6" fillId="0" borderId="14" xfId="0" applyNumberFormat="1" applyFont="1" applyBorder="1"/>
    <xf numFmtId="49" fontId="20" fillId="0" borderId="14" xfId="0" applyNumberFormat="1" applyFont="1" applyBorder="1"/>
    <xf numFmtId="49" fontId="2" fillId="0" borderId="8" xfId="0" applyNumberFormat="1" applyFont="1" applyBorder="1"/>
    <xf numFmtId="0" fontId="2" fillId="0" borderId="14" xfId="0" applyFont="1" applyBorder="1" applyAlignment="1">
      <alignment horizontal="center"/>
    </xf>
    <xf numFmtId="0" fontId="2" fillId="0" borderId="14" xfId="0" applyFont="1" applyBorder="1"/>
    <xf numFmtId="0" fontId="3" fillId="0" borderId="4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2" fontId="15" fillId="0" borderId="0" xfId="0" applyNumberFormat="1" applyFont="1" applyFill="1" applyBorder="1" applyAlignment="1">
      <alignment horizontal="left" wrapText="1"/>
    </xf>
  </cellXfs>
  <cellStyles count="1">
    <cellStyle name="Обычный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4"/>
  <sheetViews>
    <sheetView tabSelected="1" view="pageBreakPreview" topLeftCell="A304" zoomScale="132" zoomScaleNormal="132" zoomScaleSheetLayoutView="122" workbookViewId="0">
      <selection activeCell="A266" sqref="A266"/>
    </sheetView>
  </sheetViews>
  <sheetFormatPr defaultRowHeight="12.75"/>
  <cols>
    <col min="1" max="1" width="5" style="105" customWidth="1"/>
    <col min="2" max="2" width="12.42578125" style="5" customWidth="1"/>
    <col min="3" max="3" width="52.28515625" style="3" customWidth="1"/>
    <col min="4" max="6" width="12.7109375" style="4" customWidth="1"/>
    <col min="7" max="7" width="11.7109375" style="4" customWidth="1"/>
    <col min="8" max="8" width="12" style="4" customWidth="1"/>
    <col min="9" max="9" width="9.42578125" bestFit="1" customWidth="1"/>
  </cols>
  <sheetData>
    <row r="1" spans="1:9" s="69" customFormat="1" ht="15.95" customHeight="1">
      <c r="A1" s="88" t="s">
        <v>0</v>
      </c>
      <c r="B1" s="74"/>
      <c r="C1" s="67" t="s">
        <v>95</v>
      </c>
      <c r="D1" s="77"/>
      <c r="E1" s="78"/>
      <c r="F1" s="79"/>
      <c r="G1" s="78"/>
      <c r="H1" s="80"/>
      <c r="I1" s="81"/>
    </row>
    <row r="2" spans="1:9" ht="15.95" customHeight="1">
      <c r="A2" s="89" t="s">
        <v>1</v>
      </c>
      <c r="C2" s="5" t="s">
        <v>50</v>
      </c>
      <c r="D2" s="29"/>
      <c r="E2" s="29"/>
      <c r="F2" s="30"/>
      <c r="G2" s="30"/>
      <c r="H2" s="26"/>
      <c r="I2" s="27"/>
    </row>
    <row r="3" spans="1:9" s="2" customFormat="1" ht="15.75" hidden="1">
      <c r="A3" s="90"/>
      <c r="B3" s="5"/>
      <c r="C3" s="5"/>
      <c r="D3" s="28" t="s">
        <v>2</v>
      </c>
      <c r="E3" s="28"/>
      <c r="F3" s="28"/>
      <c r="G3" s="28"/>
      <c r="H3" s="28"/>
    </row>
    <row r="4" spans="1:9" ht="15.75" hidden="1">
      <c r="A4" s="90"/>
      <c r="C4" s="5"/>
      <c r="D4" s="28"/>
      <c r="E4" s="28"/>
      <c r="F4" s="28"/>
      <c r="G4" s="28"/>
      <c r="H4" s="28">
        <f>H78</f>
        <v>0</v>
      </c>
    </row>
    <row r="5" spans="1:9" s="86" customFormat="1" ht="30" customHeight="1">
      <c r="A5" s="112" t="s">
        <v>100</v>
      </c>
      <c r="B5" s="112"/>
      <c r="C5" s="112"/>
      <c r="D5" s="112"/>
      <c r="E5" s="112"/>
      <c r="F5" s="112"/>
      <c r="G5" s="112"/>
      <c r="H5" s="112"/>
    </row>
    <row r="6" spans="1:9" s="2" customFormat="1" hidden="1">
      <c r="A6" s="91"/>
      <c r="B6" s="5"/>
      <c r="C6" s="5"/>
      <c r="D6" s="28" t="s">
        <v>2</v>
      </c>
      <c r="E6" s="28"/>
      <c r="F6" s="28"/>
      <c r="G6" s="28"/>
      <c r="H6" s="28"/>
    </row>
    <row r="7" spans="1:9" hidden="1">
      <c r="A7" s="91"/>
      <c r="C7" s="5"/>
      <c r="D7" s="28"/>
      <c r="E7" s="28"/>
      <c r="F7" s="28"/>
      <c r="G7" s="28"/>
      <c r="H7" s="37">
        <f>H79</f>
        <v>0</v>
      </c>
    </row>
    <row r="8" spans="1:9" ht="12" customHeight="1">
      <c r="A8" s="91" t="s">
        <v>51</v>
      </c>
      <c r="C8" s="5"/>
      <c r="D8" s="28"/>
      <c r="E8" s="28"/>
      <c r="F8" s="28"/>
      <c r="G8" s="28"/>
      <c r="H8" s="37"/>
    </row>
    <row r="9" spans="1:9" ht="12" customHeight="1">
      <c r="A9" s="111" t="s">
        <v>52</v>
      </c>
      <c r="B9" s="111"/>
      <c r="C9" s="111"/>
      <c r="D9" s="111"/>
      <c r="E9" s="111"/>
      <c r="F9" s="111"/>
      <c r="G9" s="111"/>
      <c r="H9" s="37"/>
    </row>
    <row r="10" spans="1:9" ht="12" customHeight="1">
      <c r="A10" s="92"/>
      <c r="B10" s="111" t="s">
        <v>50</v>
      </c>
      <c r="C10" s="111"/>
      <c r="D10" s="60"/>
      <c r="E10" s="60"/>
      <c r="F10" s="60"/>
      <c r="G10" s="60"/>
      <c r="H10" s="37"/>
    </row>
    <row r="11" spans="1:9" ht="12" customHeight="1">
      <c r="A11" s="92"/>
      <c r="B11" s="60"/>
      <c r="C11" s="60"/>
      <c r="D11" s="60"/>
      <c r="E11" s="60"/>
      <c r="F11" s="60"/>
      <c r="G11" s="60"/>
      <c r="H11" s="37"/>
    </row>
    <row r="12" spans="1:9" ht="24.95" customHeight="1">
      <c r="A12" s="93"/>
      <c r="B12" s="6"/>
      <c r="C12" s="110" t="s">
        <v>53</v>
      </c>
      <c r="D12" s="110"/>
      <c r="E12" s="110"/>
      <c r="F12" s="110"/>
      <c r="G12" s="110"/>
      <c r="H12" s="110"/>
    </row>
    <row r="13" spans="1:9" ht="12" customHeight="1">
      <c r="A13" s="109" t="s">
        <v>96</v>
      </c>
      <c r="B13" s="109"/>
      <c r="C13" s="109"/>
      <c r="D13" s="109"/>
      <c r="E13" s="109"/>
      <c r="F13" s="109"/>
      <c r="G13" s="109"/>
      <c r="H13" s="109"/>
    </row>
    <row r="14" spans="1:9" ht="12" customHeight="1" thickBot="1">
      <c r="A14" s="94"/>
      <c r="B14" s="108" t="s">
        <v>90</v>
      </c>
      <c r="C14" s="108"/>
      <c r="D14" s="108"/>
      <c r="E14" s="108"/>
      <c r="F14" s="108"/>
      <c r="G14" s="108"/>
      <c r="H14" s="7"/>
    </row>
    <row r="15" spans="1:9" ht="12.75" customHeight="1" thickBot="1">
      <c r="A15" s="95" t="s">
        <v>4</v>
      </c>
      <c r="B15" s="55" t="s">
        <v>4</v>
      </c>
      <c r="C15" s="8"/>
      <c r="D15" s="9" t="s">
        <v>54</v>
      </c>
      <c r="E15" s="10"/>
      <c r="F15" s="10"/>
      <c r="G15" s="10"/>
      <c r="H15" s="11"/>
    </row>
    <row r="16" spans="1:9" ht="50.1" customHeight="1" thickBot="1">
      <c r="A16" s="96" t="s">
        <v>5</v>
      </c>
      <c r="B16" s="56" t="s">
        <v>6</v>
      </c>
      <c r="C16" s="12" t="s">
        <v>7</v>
      </c>
      <c r="D16" s="13" t="s">
        <v>8</v>
      </c>
      <c r="E16" s="13" t="s">
        <v>9</v>
      </c>
      <c r="F16" s="14" t="s">
        <v>10</v>
      </c>
      <c r="G16" s="14" t="s">
        <v>11</v>
      </c>
      <c r="H16" s="15" t="s">
        <v>12</v>
      </c>
    </row>
    <row r="17" spans="1:9" s="1" customFormat="1" ht="13.5" thickBot="1">
      <c r="A17" s="97">
        <v>1</v>
      </c>
      <c r="B17" s="16">
        <v>2</v>
      </c>
      <c r="C17" s="16">
        <v>3</v>
      </c>
      <c r="D17" s="16">
        <v>4</v>
      </c>
      <c r="E17" s="16">
        <v>5</v>
      </c>
      <c r="F17" s="16">
        <v>6</v>
      </c>
      <c r="G17" s="16">
        <v>7</v>
      </c>
      <c r="H17" s="16">
        <v>8</v>
      </c>
    </row>
    <row r="18" spans="1:9" s="2" customFormat="1" ht="11.25" customHeight="1">
      <c r="A18" s="87"/>
      <c r="B18" s="17"/>
      <c r="C18" s="17" t="s">
        <v>13</v>
      </c>
      <c r="D18" s="17"/>
      <c r="E18" s="18"/>
      <c r="F18" s="18"/>
      <c r="G18" s="18"/>
      <c r="H18" s="34"/>
      <c r="I18" s="45"/>
    </row>
    <row r="19" spans="1:9" s="2" customFormat="1">
      <c r="A19" s="87"/>
      <c r="B19" s="17"/>
      <c r="C19" s="17" t="s">
        <v>14</v>
      </c>
      <c r="D19" s="18"/>
      <c r="E19" s="18"/>
      <c r="F19" s="18"/>
      <c r="G19" s="18"/>
      <c r="H19" s="34"/>
      <c r="I19" s="45"/>
    </row>
    <row r="20" spans="1:9" s="2" customFormat="1">
      <c r="A20" s="87">
        <v>1</v>
      </c>
      <c r="B20" s="68" t="s">
        <v>57</v>
      </c>
      <c r="C20" s="44" t="s">
        <v>97</v>
      </c>
      <c r="D20" s="18">
        <v>37.200000000000003</v>
      </c>
      <c r="E20" s="18">
        <v>220.73</v>
      </c>
      <c r="F20" s="18">
        <v>385.69</v>
      </c>
      <c r="G20" s="18"/>
      <c r="H20" s="34">
        <f>D20+E20+F20+G20</f>
        <v>643.62</v>
      </c>
      <c r="I20" s="45"/>
    </row>
    <row r="21" spans="1:9" s="2" customFormat="1">
      <c r="A21" s="87"/>
      <c r="B21" s="68"/>
      <c r="C21" s="44"/>
      <c r="D21" s="18"/>
      <c r="E21" s="18"/>
      <c r="F21" s="18"/>
      <c r="G21" s="18"/>
      <c r="H21" s="34"/>
      <c r="I21" s="45"/>
    </row>
    <row r="22" spans="1:9" s="2" customFormat="1" hidden="1">
      <c r="A22" s="87"/>
      <c r="B22" s="68"/>
      <c r="C22" s="44"/>
      <c r="D22" s="18"/>
      <c r="E22" s="18"/>
      <c r="F22" s="18"/>
      <c r="G22" s="18"/>
      <c r="H22" s="34"/>
      <c r="I22" s="45"/>
    </row>
    <row r="23" spans="1:9" s="2" customFormat="1" hidden="1">
      <c r="A23" s="87"/>
      <c r="B23" s="68"/>
      <c r="C23" s="44"/>
      <c r="D23" s="18"/>
      <c r="E23" s="18"/>
      <c r="F23" s="18"/>
      <c r="G23" s="18"/>
      <c r="H23" s="34"/>
      <c r="I23" s="45"/>
    </row>
    <row r="24" spans="1:9" s="2" customFormat="1" hidden="1">
      <c r="A24" s="87"/>
      <c r="B24" s="68"/>
      <c r="C24" s="44"/>
      <c r="D24" s="18"/>
      <c r="E24" s="18"/>
      <c r="F24" s="18"/>
      <c r="G24" s="18"/>
      <c r="H24" s="34"/>
      <c r="I24" s="45"/>
    </row>
    <row r="25" spans="1:9" s="2" customFormat="1">
      <c r="A25" s="87"/>
      <c r="B25" s="68"/>
      <c r="C25" s="44"/>
      <c r="D25" s="18"/>
      <c r="E25" s="18"/>
      <c r="F25" s="18"/>
      <c r="G25" s="18"/>
      <c r="H25" s="34"/>
      <c r="I25" s="45"/>
    </row>
    <row r="26" spans="1:9" s="2" customFormat="1" hidden="1">
      <c r="A26" s="87"/>
      <c r="B26" s="68"/>
      <c r="C26" s="44"/>
      <c r="D26" s="18"/>
      <c r="E26" s="18"/>
      <c r="F26" s="18"/>
      <c r="G26" s="18"/>
      <c r="H26" s="34"/>
      <c r="I26" s="45"/>
    </row>
    <row r="27" spans="1:9" s="2" customFormat="1" hidden="1">
      <c r="A27" s="87"/>
      <c r="B27" s="68"/>
      <c r="C27" s="44"/>
      <c r="D27" s="18"/>
      <c r="E27" s="18"/>
      <c r="F27" s="18"/>
      <c r="G27" s="18"/>
      <c r="H27" s="34"/>
      <c r="I27" s="45"/>
    </row>
    <row r="28" spans="1:9" s="2" customFormat="1">
      <c r="A28" s="87" t="s">
        <v>74</v>
      </c>
      <c r="B28" s="68" t="s">
        <v>58</v>
      </c>
      <c r="C28" s="44" t="s">
        <v>71</v>
      </c>
      <c r="D28" s="18">
        <v>4126.0439999999999</v>
      </c>
      <c r="E28" s="18"/>
      <c r="F28" s="18"/>
      <c r="G28" s="18"/>
      <c r="H28" s="34">
        <f>D28+E28+F28+G28</f>
        <v>4126.0439999999999</v>
      </c>
      <c r="I28" s="45"/>
    </row>
    <row r="29" spans="1:9" s="2" customFormat="1">
      <c r="A29" s="87"/>
      <c r="B29" s="68"/>
      <c r="C29" s="44"/>
      <c r="D29" s="18"/>
      <c r="E29" s="18"/>
      <c r="F29" s="18"/>
      <c r="G29" s="18"/>
      <c r="H29" s="34"/>
      <c r="I29" s="45"/>
    </row>
    <row r="30" spans="1:9" s="2" customFormat="1">
      <c r="A30" s="87"/>
      <c r="B30" s="17"/>
      <c r="C30" s="22" t="s">
        <v>15</v>
      </c>
      <c r="D30" s="18">
        <f>D20+D22+D24+D26+D28</f>
        <v>4163.2439999999997</v>
      </c>
      <c r="E30" s="18">
        <f>E20+E22+E24+E26+E28</f>
        <v>220.73</v>
      </c>
      <c r="F30" s="18">
        <f>F20+F22+F24+F26+F28</f>
        <v>385.69</v>
      </c>
      <c r="G30" s="18">
        <f>G20+G22+G24+G26+G28</f>
        <v>0</v>
      </c>
      <c r="H30" s="18">
        <f>H20+H22+H24+H26+H28</f>
        <v>4769.6639999999998</v>
      </c>
      <c r="I30" s="45"/>
    </row>
    <row r="31" spans="1:9" s="2" customFormat="1">
      <c r="A31" s="87"/>
      <c r="B31" s="17"/>
      <c r="C31" s="22"/>
      <c r="D31" s="18"/>
      <c r="E31" s="18"/>
      <c r="F31" s="18"/>
      <c r="G31" s="18"/>
      <c r="H31" s="18"/>
      <c r="I31" s="45"/>
    </row>
    <row r="32" spans="1:9" s="2" customFormat="1">
      <c r="A32" s="87"/>
      <c r="B32" s="17"/>
      <c r="C32" s="17" t="s">
        <v>16</v>
      </c>
      <c r="D32" s="18">
        <f>D30</f>
        <v>4163.2439999999997</v>
      </c>
      <c r="E32" s="18">
        <f>E30</f>
        <v>220.73</v>
      </c>
      <c r="F32" s="18">
        <f>F30</f>
        <v>385.69</v>
      </c>
      <c r="G32" s="18">
        <f>G30</f>
        <v>0</v>
      </c>
      <c r="H32" s="18">
        <f>H30</f>
        <v>4769.6639999999998</v>
      </c>
      <c r="I32" s="46"/>
    </row>
    <row r="33" spans="1:9" s="2" customFormat="1">
      <c r="A33" s="98"/>
      <c r="B33" s="20"/>
      <c r="C33" s="17" t="s">
        <v>17</v>
      </c>
      <c r="D33" s="21"/>
      <c r="E33" s="18"/>
      <c r="F33" s="21"/>
      <c r="G33" s="21"/>
      <c r="H33" s="42"/>
      <c r="I33" s="46"/>
    </row>
    <row r="34" spans="1:9" s="2" customFormat="1">
      <c r="A34" s="87" t="s">
        <v>75</v>
      </c>
      <c r="B34" s="20" t="s">
        <v>41</v>
      </c>
      <c r="C34" s="20" t="s">
        <v>86</v>
      </c>
      <c r="D34" s="57">
        <f>(D20+D22)*0.032+(D24+D26)*0.011+D28*0.015</f>
        <v>63.081059999999994</v>
      </c>
      <c r="E34" s="57">
        <f>(E20+E22)*0.032+(E24+E26)*0.011+E28*0.015</f>
        <v>7.0633599999999994</v>
      </c>
      <c r="F34" s="21"/>
      <c r="G34" s="21"/>
      <c r="H34" s="34">
        <f>D34+E34</f>
        <v>70.144419999999997</v>
      </c>
      <c r="I34" s="46"/>
    </row>
    <row r="35" spans="1:9" s="2" customFormat="1">
      <c r="A35" s="107"/>
      <c r="B35" s="19" t="s">
        <v>72</v>
      </c>
      <c r="C35" s="59"/>
      <c r="D35" s="59"/>
      <c r="E35" s="59"/>
      <c r="F35" s="59"/>
      <c r="G35" s="59"/>
      <c r="H35" s="59"/>
      <c r="I35" s="46"/>
    </row>
    <row r="36" spans="1:9" s="2" customFormat="1">
      <c r="A36" s="107"/>
      <c r="B36" s="20" t="s">
        <v>87</v>
      </c>
      <c r="C36" s="19" t="s">
        <v>18</v>
      </c>
      <c r="D36" s="18">
        <f>D34</f>
        <v>63.081059999999994</v>
      </c>
      <c r="E36" s="18">
        <f>E34</f>
        <v>7.0633599999999994</v>
      </c>
      <c r="F36" s="18">
        <f>F34</f>
        <v>0</v>
      </c>
      <c r="G36" s="18">
        <f>G34</f>
        <v>0</v>
      </c>
      <c r="H36" s="18">
        <f>H34</f>
        <v>70.144419999999997</v>
      </c>
      <c r="I36" s="46"/>
    </row>
    <row r="37" spans="1:9" s="2" customFormat="1">
      <c r="A37" s="107"/>
      <c r="B37" s="20"/>
      <c r="C37" s="19"/>
      <c r="D37" s="18"/>
      <c r="E37" s="18"/>
      <c r="F37" s="18"/>
      <c r="G37" s="18"/>
      <c r="H37" s="18"/>
      <c r="I37" s="46"/>
    </row>
    <row r="38" spans="1:9" s="2" customFormat="1">
      <c r="A38" s="87"/>
      <c r="B38" s="17"/>
      <c r="C38" s="17" t="s">
        <v>19</v>
      </c>
      <c r="D38" s="58">
        <f>D32+D36</f>
        <v>4226.3250600000001</v>
      </c>
      <c r="E38" s="58">
        <f>E32+E36</f>
        <v>227.79335999999998</v>
      </c>
      <c r="F38" s="58">
        <f>F32+F36</f>
        <v>385.69</v>
      </c>
      <c r="G38" s="58">
        <f>G32+G36</f>
        <v>0</v>
      </c>
      <c r="H38" s="58">
        <f>H32+H36</f>
        <v>4839.8084199999994</v>
      </c>
      <c r="I38" s="46"/>
    </row>
    <row r="39" spans="1:9" s="2" customFormat="1" ht="13.5" thickBot="1">
      <c r="A39" s="87"/>
      <c r="B39" s="17"/>
      <c r="C39" s="17" t="s">
        <v>20</v>
      </c>
      <c r="D39" s="18"/>
      <c r="E39" s="18"/>
      <c r="F39" s="18"/>
      <c r="G39" s="18"/>
      <c r="H39" s="34"/>
      <c r="I39" s="46"/>
    </row>
    <row r="40" spans="1:9" s="1" customFormat="1" ht="13.5" thickBot="1">
      <c r="A40" s="97">
        <v>1</v>
      </c>
      <c r="B40" s="16">
        <v>2</v>
      </c>
      <c r="C40" s="16">
        <v>3</v>
      </c>
      <c r="D40" s="16">
        <v>4</v>
      </c>
      <c r="E40" s="16">
        <v>5</v>
      </c>
      <c r="F40" s="16">
        <v>6</v>
      </c>
      <c r="G40" s="16">
        <v>7</v>
      </c>
      <c r="H40" s="16">
        <v>8</v>
      </c>
    </row>
    <row r="41" spans="1:9" s="2" customFormat="1">
      <c r="A41" s="87"/>
      <c r="B41" s="17"/>
      <c r="C41" s="23" t="s">
        <v>21</v>
      </c>
      <c r="D41" s="18"/>
      <c r="E41" s="18"/>
      <c r="F41" s="18"/>
      <c r="G41" s="18"/>
      <c r="H41" s="34"/>
      <c r="I41" s="46"/>
    </row>
    <row r="42" spans="1:9" s="2" customFormat="1">
      <c r="A42" s="87" t="s">
        <v>76</v>
      </c>
      <c r="B42" s="20" t="s">
        <v>42</v>
      </c>
      <c r="C42" s="19" t="s">
        <v>88</v>
      </c>
      <c r="D42" s="18">
        <f>(D20+D22)*1.032*0.015+(D24+D26)*1.011*0.012+D28*1.015*0.026</f>
        <v>109.46215715999999</v>
      </c>
      <c r="E42" s="18">
        <f>(E20+E22)*1.032*0.015+(E24+E26)*1.011*0.012+E28*1.015*0.026</f>
        <v>3.4169003999999998</v>
      </c>
      <c r="F42" s="18"/>
      <c r="G42" s="18"/>
      <c r="H42" s="34">
        <f>D42+E42</f>
        <v>112.87905755999999</v>
      </c>
      <c r="I42" s="46"/>
    </row>
    <row r="43" spans="1:9" s="2" customFormat="1">
      <c r="A43" s="106"/>
      <c r="B43" s="19" t="s">
        <v>89</v>
      </c>
      <c r="C43" s="19"/>
      <c r="D43" s="19"/>
      <c r="E43" s="19"/>
      <c r="F43" s="19"/>
      <c r="G43" s="19"/>
      <c r="H43" s="19"/>
      <c r="I43" s="46"/>
    </row>
    <row r="44" spans="1:9" s="2" customFormat="1">
      <c r="A44" s="87" t="s">
        <v>77</v>
      </c>
      <c r="B44" s="19" t="s">
        <v>22</v>
      </c>
      <c r="C44" s="19" t="s">
        <v>23</v>
      </c>
      <c r="D44" s="21"/>
      <c r="E44" s="21"/>
      <c r="F44" s="21"/>
      <c r="G44" s="18">
        <f>(D38+E38)*0.03</f>
        <v>133.62355259999998</v>
      </c>
      <c r="H44" s="34">
        <f>G44</f>
        <v>133.62355259999998</v>
      </c>
      <c r="I44" s="46"/>
    </row>
    <row r="45" spans="1:9" s="2" customFormat="1">
      <c r="A45" s="98"/>
      <c r="B45" s="24" t="s">
        <v>43</v>
      </c>
      <c r="C45" s="43">
        <v>0.03</v>
      </c>
      <c r="D45" s="21"/>
      <c r="E45" s="21"/>
      <c r="F45" s="21"/>
      <c r="G45" s="21"/>
      <c r="H45" s="21"/>
      <c r="I45" s="46"/>
    </row>
    <row r="46" spans="1:9" s="2" customFormat="1">
      <c r="A46" s="98"/>
      <c r="B46" s="24" t="s">
        <v>44</v>
      </c>
      <c r="C46" s="19"/>
      <c r="D46" s="21"/>
      <c r="E46" s="21"/>
      <c r="F46" s="21"/>
      <c r="G46" s="38"/>
      <c r="H46" s="40"/>
      <c r="I46" s="46"/>
    </row>
    <row r="47" spans="1:9" s="54" customFormat="1">
      <c r="A47" s="99" t="s">
        <v>78</v>
      </c>
      <c r="B47" s="44" t="s">
        <v>55</v>
      </c>
      <c r="C47" s="44" t="s">
        <v>73</v>
      </c>
      <c r="D47" s="52"/>
      <c r="E47" s="52"/>
      <c r="F47" s="52"/>
      <c r="G47" s="52">
        <f>(H20+H22)*2.15/100+H28*1.5/100</f>
        <v>75.728489999999994</v>
      </c>
      <c r="H47" s="53">
        <f>G47</f>
        <v>75.728489999999994</v>
      </c>
      <c r="I47" s="46"/>
    </row>
    <row r="48" spans="1:9" s="54" customFormat="1">
      <c r="A48" s="100"/>
      <c r="B48" s="44" t="s">
        <v>45</v>
      </c>
      <c r="C48" s="44"/>
      <c r="D48" s="52"/>
      <c r="E48" s="52"/>
      <c r="F48" s="52"/>
      <c r="G48" s="52"/>
      <c r="H48" s="52"/>
      <c r="I48" s="46"/>
    </row>
    <row r="49" spans="1:9" s="2" customFormat="1">
      <c r="A49" s="98"/>
      <c r="B49" s="20"/>
      <c r="C49" s="19" t="s">
        <v>24</v>
      </c>
      <c r="D49" s="18">
        <f>D42+D44+D47</f>
        <v>109.46215715999999</v>
      </c>
      <c r="E49" s="18">
        <f>E42+E44+E47</f>
        <v>3.4169003999999998</v>
      </c>
      <c r="F49" s="18">
        <f>F42+F44+F47</f>
        <v>0</v>
      </c>
      <c r="G49" s="18">
        <f>G42+G44+G47</f>
        <v>209.35204259999998</v>
      </c>
      <c r="H49" s="18">
        <f>H42+H44+H47</f>
        <v>322.23110015999998</v>
      </c>
      <c r="I49" s="46"/>
    </row>
    <row r="50" spans="1:9" s="2" customFormat="1">
      <c r="A50" s="98"/>
      <c r="B50" s="20"/>
      <c r="C50" s="19"/>
      <c r="D50" s="18"/>
      <c r="E50" s="18"/>
      <c r="F50" s="18"/>
      <c r="G50" s="18"/>
      <c r="H50" s="18"/>
      <c r="I50" s="46"/>
    </row>
    <row r="51" spans="1:9" s="2" customFormat="1">
      <c r="A51" s="98"/>
      <c r="B51" s="20"/>
      <c r="C51" s="20" t="s">
        <v>25</v>
      </c>
      <c r="D51" s="18">
        <f>D38+D49</f>
        <v>4335.7872171600002</v>
      </c>
      <c r="E51" s="18">
        <f>E38+E49</f>
        <v>231.21026039999998</v>
      </c>
      <c r="F51" s="18">
        <f>F38+F49</f>
        <v>385.69</v>
      </c>
      <c r="G51" s="18">
        <f>G38+G49</f>
        <v>209.35204259999998</v>
      </c>
      <c r="H51" s="18">
        <f>H38+H49</f>
        <v>5162.0395201599995</v>
      </c>
      <c r="I51" s="46"/>
    </row>
    <row r="52" spans="1:9" s="2" customFormat="1">
      <c r="A52" s="98"/>
      <c r="B52" s="20"/>
      <c r="C52" s="17" t="s">
        <v>26</v>
      </c>
      <c r="D52" s="21"/>
      <c r="E52" s="21"/>
      <c r="F52" s="21"/>
      <c r="G52" s="21"/>
      <c r="H52" s="42"/>
      <c r="I52" s="46"/>
    </row>
    <row r="53" spans="1:9" s="2" customFormat="1">
      <c r="A53" s="87" t="s">
        <v>79</v>
      </c>
      <c r="B53" s="17" t="s">
        <v>66</v>
      </c>
      <c r="C53" s="19" t="s">
        <v>92</v>
      </c>
      <c r="D53" s="21"/>
      <c r="E53" s="21"/>
      <c r="F53" s="21"/>
      <c r="G53" s="57">
        <f>(H51)*2.14/100</f>
        <v>110.467645731424</v>
      </c>
      <c r="H53" s="34">
        <f>G53</f>
        <v>110.467645731424</v>
      </c>
      <c r="I53" s="46"/>
    </row>
    <row r="54" spans="1:9" s="2" customFormat="1" ht="11.25" customHeight="1">
      <c r="A54" s="98"/>
      <c r="B54" s="17" t="s">
        <v>67</v>
      </c>
      <c r="C54" s="20"/>
      <c r="D54" s="20"/>
      <c r="E54" s="20"/>
      <c r="F54" s="20"/>
      <c r="G54" s="20"/>
      <c r="H54" s="20"/>
      <c r="I54" s="46"/>
    </row>
    <row r="55" spans="1:9" s="2" customFormat="1">
      <c r="A55" s="87"/>
      <c r="B55" s="44" t="s">
        <v>55</v>
      </c>
      <c r="C55" s="19" t="s">
        <v>68</v>
      </c>
      <c r="D55" s="21"/>
      <c r="E55" s="21"/>
      <c r="F55" s="21"/>
      <c r="G55" s="18">
        <f>H51*0.2/100</f>
        <v>10.324079040320001</v>
      </c>
      <c r="H55" s="34">
        <f>G55</f>
        <v>10.324079040320001</v>
      </c>
      <c r="I55" s="46"/>
    </row>
    <row r="56" spans="1:9" s="2" customFormat="1">
      <c r="A56" s="98"/>
      <c r="B56" s="20"/>
      <c r="C56" s="19" t="s">
        <v>27</v>
      </c>
      <c r="D56" s="18">
        <f>D53</f>
        <v>0</v>
      </c>
      <c r="E56" s="18">
        <f>E53</f>
        <v>0</v>
      </c>
      <c r="F56" s="18">
        <f>F53</f>
        <v>0</v>
      </c>
      <c r="G56" s="18">
        <f>G53</f>
        <v>110.467645731424</v>
      </c>
      <c r="H56" s="34">
        <f>H53</f>
        <v>110.467645731424</v>
      </c>
      <c r="I56" s="46"/>
    </row>
    <row r="57" spans="1:9" s="2" customFormat="1">
      <c r="A57" s="98"/>
      <c r="B57" s="20"/>
      <c r="C57" s="17" t="s">
        <v>28</v>
      </c>
      <c r="D57" s="21"/>
      <c r="E57" s="21"/>
      <c r="F57" s="21"/>
      <c r="G57" s="21"/>
      <c r="H57" s="42"/>
      <c r="I57" s="46"/>
    </row>
    <row r="58" spans="1:9" s="2" customFormat="1">
      <c r="A58" s="87" t="s">
        <v>80</v>
      </c>
      <c r="B58" s="19" t="s">
        <v>29</v>
      </c>
      <c r="C58" s="19" t="s">
        <v>60</v>
      </c>
      <c r="D58" s="21"/>
      <c r="E58" s="21"/>
      <c r="F58" s="21"/>
      <c r="G58" s="18">
        <v>165.2</v>
      </c>
      <c r="H58" s="34">
        <f>G58</f>
        <v>165.2</v>
      </c>
      <c r="I58" s="46"/>
    </row>
    <row r="59" spans="1:9" s="2" customFormat="1">
      <c r="A59" s="87"/>
      <c r="B59" s="19"/>
      <c r="C59" s="19"/>
      <c r="D59" s="21"/>
      <c r="E59" s="21"/>
      <c r="F59" s="21"/>
      <c r="G59" s="18"/>
      <c r="H59" s="34"/>
      <c r="I59" s="46"/>
    </row>
    <row r="60" spans="1:9" s="2" customFormat="1">
      <c r="A60" s="87" t="s">
        <v>81</v>
      </c>
      <c r="B60" s="19" t="s">
        <v>29</v>
      </c>
      <c r="C60" s="19" t="s">
        <v>61</v>
      </c>
      <c r="D60" s="21"/>
      <c r="E60" s="21"/>
      <c r="F60" s="21"/>
      <c r="G60" s="18">
        <v>247.8</v>
      </c>
      <c r="H60" s="34">
        <f>G60</f>
        <v>247.8</v>
      </c>
      <c r="I60" s="46"/>
    </row>
    <row r="61" spans="1:9" s="2" customFormat="1">
      <c r="A61" s="87"/>
      <c r="B61" s="19"/>
      <c r="C61" s="19"/>
      <c r="D61" s="21"/>
      <c r="E61" s="21"/>
      <c r="F61" s="21"/>
      <c r="G61" s="18"/>
      <c r="H61" s="34"/>
      <c r="I61" s="46"/>
    </row>
    <row r="62" spans="1:9" s="2" customFormat="1">
      <c r="A62" s="87" t="s">
        <v>82</v>
      </c>
      <c r="B62" s="19" t="s">
        <v>29</v>
      </c>
      <c r="C62" s="19" t="s">
        <v>64</v>
      </c>
      <c r="D62" s="21"/>
      <c r="E62" s="21"/>
      <c r="F62" s="21"/>
      <c r="G62" s="18">
        <v>10.78</v>
      </c>
      <c r="H62" s="34">
        <f>G62</f>
        <v>10.78</v>
      </c>
      <c r="I62" s="46"/>
    </row>
    <row r="63" spans="1:9" s="2" customFormat="1">
      <c r="A63" s="87"/>
      <c r="B63" s="19"/>
      <c r="C63" s="19"/>
      <c r="D63" s="21"/>
      <c r="E63" s="21"/>
      <c r="F63" s="21"/>
      <c r="G63" s="18"/>
      <c r="H63" s="34"/>
      <c r="I63" s="46"/>
    </row>
    <row r="64" spans="1:9" s="2" customFormat="1">
      <c r="A64" s="87" t="s">
        <v>83</v>
      </c>
      <c r="B64" s="75" t="s">
        <v>62</v>
      </c>
      <c r="C64" s="19" t="s">
        <v>99</v>
      </c>
      <c r="D64" s="21"/>
      <c r="E64" s="21"/>
      <c r="F64" s="21"/>
      <c r="G64" s="18">
        <f>H64</f>
        <v>48.320999999999991</v>
      </c>
      <c r="H64" s="34">
        <f>G58*0.2925</f>
        <v>48.320999999999991</v>
      </c>
      <c r="I64" s="46"/>
    </row>
    <row r="65" spans="1:9" s="2" customFormat="1">
      <c r="A65" s="98"/>
      <c r="B65" s="75" t="s">
        <v>63</v>
      </c>
      <c r="C65" s="20"/>
      <c r="D65" s="39"/>
      <c r="E65" s="39"/>
      <c r="F65" s="39"/>
      <c r="G65" s="39"/>
      <c r="H65" s="39"/>
      <c r="I65" s="46"/>
    </row>
    <row r="66" spans="1:9" s="2" customFormat="1">
      <c r="A66" s="98"/>
      <c r="B66" s="20"/>
      <c r="C66" s="20" t="s">
        <v>30</v>
      </c>
      <c r="D66" s="18">
        <f>D58+D60+D62+D64</f>
        <v>0</v>
      </c>
      <c r="E66" s="18">
        <f>E58+E60+E62+E64</f>
        <v>0</v>
      </c>
      <c r="F66" s="18">
        <f>F58+F60+F62+F64</f>
        <v>0</v>
      </c>
      <c r="G66" s="18">
        <f>G58+G60+G62+G64</f>
        <v>472.10099999999994</v>
      </c>
      <c r="H66" s="18">
        <f>H58+H60+H62+H64</f>
        <v>472.10099999999994</v>
      </c>
      <c r="I66" s="46"/>
    </row>
    <row r="67" spans="1:9" s="2" customFormat="1">
      <c r="A67" s="98"/>
      <c r="B67" s="20"/>
      <c r="C67" s="20"/>
      <c r="D67" s="18"/>
      <c r="E67" s="18"/>
      <c r="F67" s="18"/>
      <c r="G67" s="18"/>
      <c r="H67" s="18"/>
      <c r="I67" s="46"/>
    </row>
    <row r="68" spans="1:9" s="2" customFormat="1">
      <c r="A68" s="98"/>
      <c r="B68" s="20"/>
      <c r="C68" s="20" t="s">
        <v>31</v>
      </c>
      <c r="D68" s="18">
        <f>D51+D56+D66</f>
        <v>4335.7872171600002</v>
      </c>
      <c r="E68" s="18">
        <f>E51+E56+E66</f>
        <v>231.21026039999998</v>
      </c>
      <c r="F68" s="18">
        <f>F51+F56+F66</f>
        <v>385.69</v>
      </c>
      <c r="G68" s="18">
        <f>G51+G56+G66</f>
        <v>791.92068833142389</v>
      </c>
      <c r="H68" s="18">
        <f>H51+H56+H66</f>
        <v>5744.6081658914236</v>
      </c>
      <c r="I68" s="46"/>
    </row>
    <row r="69" spans="1:9" s="2" customFormat="1">
      <c r="A69" s="98"/>
      <c r="B69" s="20"/>
      <c r="C69" s="20"/>
      <c r="D69" s="20"/>
      <c r="E69" s="20"/>
      <c r="F69" s="20"/>
      <c r="G69" s="20"/>
      <c r="H69" s="20"/>
      <c r="I69" s="46"/>
    </row>
    <row r="70" spans="1:9" s="2" customFormat="1">
      <c r="A70" s="87" t="s">
        <v>84</v>
      </c>
      <c r="B70" s="44" t="s">
        <v>55</v>
      </c>
      <c r="C70" s="19" t="s">
        <v>65</v>
      </c>
      <c r="D70" s="18">
        <f>D68*0.1</f>
        <v>433.57872171600002</v>
      </c>
      <c r="E70" s="18">
        <f>E68*0.1</f>
        <v>23.12102604</v>
      </c>
      <c r="F70" s="18">
        <f>F68*0.1</f>
        <v>38.569000000000003</v>
      </c>
      <c r="G70" s="18">
        <f>G68*0.1</f>
        <v>79.1920688331424</v>
      </c>
      <c r="H70" s="18">
        <f>D70+E70+F70+G70</f>
        <v>574.4608165891425</v>
      </c>
      <c r="I70" s="46"/>
    </row>
    <row r="71" spans="1:9" s="2" customFormat="1">
      <c r="A71" s="98"/>
      <c r="B71" s="24"/>
      <c r="C71" s="43"/>
      <c r="D71" s="38"/>
      <c r="E71" s="38"/>
      <c r="F71" s="38"/>
      <c r="G71" s="38"/>
      <c r="H71" s="38"/>
      <c r="I71" s="46"/>
    </row>
    <row r="72" spans="1:9" s="2" customFormat="1">
      <c r="A72" s="98"/>
      <c r="B72" s="20"/>
      <c r="C72" s="19" t="s">
        <v>3</v>
      </c>
      <c r="D72" s="18">
        <f>D68+D70</f>
        <v>4769.3659388760007</v>
      </c>
      <c r="E72" s="18">
        <f>E68+E70</f>
        <v>254.33128643999999</v>
      </c>
      <c r="F72" s="18">
        <f>F68+F70</f>
        <v>424.25900000000001</v>
      </c>
      <c r="G72" s="18">
        <f>G68+G70</f>
        <v>871.11275716456635</v>
      </c>
      <c r="H72" s="34">
        <f>H68+H70</f>
        <v>6319.0689824805659</v>
      </c>
      <c r="I72" s="46"/>
    </row>
    <row r="73" spans="1:9" s="2" customFormat="1">
      <c r="A73" s="98"/>
      <c r="B73" s="20"/>
      <c r="C73" s="19"/>
      <c r="D73" s="18"/>
      <c r="E73" s="18"/>
      <c r="F73" s="18"/>
      <c r="G73" s="18"/>
      <c r="H73" s="34"/>
      <c r="I73" s="46"/>
    </row>
    <row r="74" spans="1:9">
      <c r="A74" s="87" t="s">
        <v>85</v>
      </c>
      <c r="B74" s="17" t="s">
        <v>70</v>
      </c>
      <c r="C74" s="19" t="s">
        <v>59</v>
      </c>
      <c r="D74" s="52">
        <f>D72*0.2</f>
        <v>953.87318777520022</v>
      </c>
      <c r="E74" s="52">
        <f>E72*0.2</f>
        <v>50.866257288</v>
      </c>
      <c r="F74" s="52">
        <f>F72*0.2</f>
        <v>84.851800000000011</v>
      </c>
      <c r="G74" s="52">
        <f>G72*0.2</f>
        <v>174.22255143291329</v>
      </c>
      <c r="H74" s="52">
        <f>H72*0.2</f>
        <v>1263.8137964961134</v>
      </c>
      <c r="I74" s="46"/>
    </row>
    <row r="75" spans="1:9">
      <c r="A75" s="98"/>
      <c r="B75" s="76">
        <v>37809</v>
      </c>
      <c r="C75" s="20"/>
      <c r="D75" s="21"/>
      <c r="E75" s="18"/>
      <c r="F75" s="18"/>
      <c r="G75" s="18"/>
      <c r="H75" s="42"/>
      <c r="I75" s="46"/>
    </row>
    <row r="76" spans="1:9" s="65" customFormat="1">
      <c r="A76" s="101"/>
      <c r="B76" s="61"/>
      <c r="C76" s="62" t="s">
        <v>32</v>
      </c>
      <c r="D76" s="63">
        <f>D72+D74</f>
        <v>5723.2391266512004</v>
      </c>
      <c r="E76" s="63">
        <f>E72+E74</f>
        <v>305.19754372799997</v>
      </c>
      <c r="F76" s="63">
        <f>F72+F74</f>
        <v>509.11080000000004</v>
      </c>
      <c r="G76" s="63">
        <f>G72+G74-0.01</f>
        <v>1045.3253085974795</v>
      </c>
      <c r="H76" s="63">
        <f>H72+H74</f>
        <v>7582.8827789766792</v>
      </c>
      <c r="I76" s="64"/>
    </row>
    <row r="77" spans="1:9" s="65" customFormat="1">
      <c r="A77" s="102"/>
      <c r="B77" s="61"/>
      <c r="C77" s="62" t="s">
        <v>46</v>
      </c>
      <c r="D77" s="63"/>
      <c r="E77" s="63"/>
      <c r="F77" s="63"/>
      <c r="G77" s="63"/>
      <c r="H77" s="66"/>
      <c r="I77" s="64"/>
    </row>
    <row r="78" spans="1:9" hidden="1">
      <c r="A78" s="98"/>
      <c r="B78" s="41"/>
      <c r="C78" s="19"/>
      <c r="D78" s="21"/>
      <c r="E78" s="21"/>
      <c r="F78" s="21"/>
      <c r="G78" s="21"/>
      <c r="H78" s="42"/>
      <c r="I78" s="46"/>
    </row>
    <row r="79" spans="1:9" hidden="1">
      <c r="A79" s="98"/>
      <c r="B79" s="41"/>
      <c r="C79" s="20"/>
      <c r="D79" s="20"/>
      <c r="E79" s="20"/>
      <c r="F79" s="20"/>
      <c r="G79" s="20"/>
      <c r="H79" s="47"/>
      <c r="I79" s="46"/>
    </row>
    <row r="80" spans="1:9" ht="15" hidden="1">
      <c r="A80" s="98"/>
      <c r="B80" s="41"/>
      <c r="C80" s="50"/>
      <c r="D80" s="21"/>
      <c r="E80" s="21"/>
      <c r="F80" s="25"/>
      <c r="G80" s="21"/>
      <c r="H80" s="48"/>
      <c r="I80" s="46"/>
    </row>
    <row r="81" spans="1:9" s="31" customFormat="1" ht="18.75" hidden="1">
      <c r="A81" s="103"/>
      <c r="B81" s="20"/>
      <c r="C81" s="36" t="s">
        <v>34</v>
      </c>
      <c r="D81" s="33"/>
      <c r="E81" s="33"/>
      <c r="F81" s="35" t="s">
        <v>35</v>
      </c>
      <c r="G81" s="51"/>
      <c r="H81" s="42"/>
      <c r="I81" s="46"/>
    </row>
    <row r="82" spans="1:9" s="31" customFormat="1" ht="18.75" hidden="1">
      <c r="A82" s="103"/>
      <c r="B82" s="20"/>
      <c r="C82" s="36" t="s">
        <v>36</v>
      </c>
      <c r="D82" s="33"/>
      <c r="E82" s="33"/>
      <c r="F82" s="35" t="s">
        <v>37</v>
      </c>
      <c r="G82" s="51"/>
      <c r="H82" s="42"/>
      <c r="I82" s="46"/>
    </row>
    <row r="83" spans="1:9" s="31" customFormat="1" ht="18.75" hidden="1">
      <c r="A83" s="103"/>
      <c r="B83" s="32"/>
      <c r="C83" s="36" t="s">
        <v>38</v>
      </c>
      <c r="D83" s="33"/>
      <c r="E83" s="33"/>
      <c r="F83" s="35" t="s">
        <v>56</v>
      </c>
      <c r="G83" s="33"/>
      <c r="H83" s="42"/>
      <c r="I83" s="46"/>
    </row>
    <row r="84" spans="1:9" s="31" customFormat="1" ht="18.75" hidden="1">
      <c r="A84" s="103"/>
      <c r="B84" s="32"/>
      <c r="C84" s="36" t="s">
        <v>39</v>
      </c>
      <c r="D84" s="33"/>
      <c r="E84" s="33"/>
      <c r="F84" s="35" t="s">
        <v>40</v>
      </c>
      <c r="G84" s="33"/>
      <c r="H84" s="49"/>
      <c r="I84" s="46"/>
    </row>
    <row r="85" spans="1:9" s="73" customFormat="1" ht="15">
      <c r="A85" s="104"/>
      <c r="B85" s="70"/>
      <c r="C85" s="83" t="s">
        <v>47</v>
      </c>
      <c r="D85" s="71"/>
      <c r="E85" s="71"/>
      <c r="F85" s="84" t="s">
        <v>33</v>
      </c>
      <c r="G85" s="71" t="s">
        <v>98</v>
      </c>
      <c r="H85" s="85" t="s">
        <v>94</v>
      </c>
      <c r="I85" s="72"/>
    </row>
    <row r="86" spans="1:9" s="82" customFormat="1">
      <c r="A86" s="105"/>
      <c r="B86" s="17"/>
      <c r="C86" s="20" t="s">
        <v>48</v>
      </c>
      <c r="D86" s="21"/>
      <c r="E86" s="21"/>
      <c r="F86" s="21" t="s">
        <v>49</v>
      </c>
      <c r="G86" s="21"/>
      <c r="H86" s="21"/>
    </row>
    <row r="87" spans="1:9" s="69" customFormat="1" ht="15.95" customHeight="1">
      <c r="A87" s="88" t="s">
        <v>0</v>
      </c>
      <c r="B87" s="74"/>
      <c r="C87" s="67" t="s">
        <v>95</v>
      </c>
      <c r="D87" s="77"/>
      <c r="E87" s="78"/>
      <c r="F87" s="79"/>
      <c r="G87" s="78"/>
      <c r="H87" s="80"/>
      <c r="I87" s="81"/>
    </row>
    <row r="88" spans="1:9" ht="15.95" customHeight="1">
      <c r="A88" s="89" t="s">
        <v>1</v>
      </c>
      <c r="C88" s="5" t="s">
        <v>50</v>
      </c>
      <c r="D88" s="29"/>
      <c r="E88" s="29"/>
      <c r="F88" s="30"/>
      <c r="G88" s="30"/>
      <c r="H88" s="26"/>
      <c r="I88" s="27"/>
    </row>
    <row r="89" spans="1:9" s="2" customFormat="1" ht="15.75" hidden="1">
      <c r="A89" s="90"/>
      <c r="B89" s="5"/>
      <c r="C89" s="5"/>
      <c r="D89" s="28" t="s">
        <v>2</v>
      </c>
      <c r="E89" s="28"/>
      <c r="F89" s="28"/>
      <c r="G89" s="28"/>
      <c r="H89" s="28"/>
    </row>
    <row r="90" spans="1:9" ht="15.75" hidden="1">
      <c r="A90" s="90"/>
      <c r="C90" s="5"/>
      <c r="D90" s="28"/>
      <c r="E90" s="28"/>
      <c r="F90" s="28"/>
      <c r="G90" s="28"/>
      <c r="H90" s="28">
        <f>H163</f>
        <v>0</v>
      </c>
    </row>
    <row r="91" spans="1:9" s="86" customFormat="1" ht="30" customHeight="1">
      <c r="A91" s="112" t="s">
        <v>102</v>
      </c>
      <c r="B91" s="112"/>
      <c r="C91" s="112"/>
      <c r="D91" s="112"/>
      <c r="E91" s="112"/>
      <c r="F91" s="112"/>
      <c r="G91" s="112"/>
      <c r="H91" s="112"/>
    </row>
    <row r="92" spans="1:9" s="2" customFormat="1" hidden="1">
      <c r="A92" s="91"/>
      <c r="B92" s="5"/>
      <c r="C92" s="5"/>
      <c r="D92" s="28" t="s">
        <v>2</v>
      </c>
      <c r="E92" s="28"/>
      <c r="F92" s="28"/>
      <c r="G92" s="28"/>
      <c r="H92" s="28"/>
    </row>
    <row r="93" spans="1:9" hidden="1">
      <c r="A93" s="91"/>
      <c r="C93" s="5"/>
      <c r="D93" s="28"/>
      <c r="E93" s="28"/>
      <c r="F93" s="28"/>
      <c r="G93" s="28"/>
      <c r="H93" s="37">
        <f>H164</f>
        <v>0</v>
      </c>
    </row>
    <row r="94" spans="1:9" ht="12" customHeight="1">
      <c r="A94" s="91" t="s">
        <v>51</v>
      </c>
      <c r="C94" s="5"/>
      <c r="D94" s="28"/>
      <c r="E94" s="28"/>
      <c r="F94" s="28"/>
      <c r="G94" s="28"/>
      <c r="H94" s="37"/>
    </row>
    <row r="95" spans="1:9" ht="12" customHeight="1">
      <c r="A95" s="111" t="s">
        <v>52</v>
      </c>
      <c r="B95" s="111"/>
      <c r="C95" s="111"/>
      <c r="D95" s="111"/>
      <c r="E95" s="111"/>
      <c r="F95" s="111"/>
      <c r="G95" s="111"/>
      <c r="H95" s="37"/>
    </row>
    <row r="96" spans="1:9" ht="12" customHeight="1">
      <c r="A96" s="92"/>
      <c r="B96" s="111" t="s">
        <v>50</v>
      </c>
      <c r="C96" s="111"/>
      <c r="D96" s="60"/>
      <c r="E96" s="60"/>
      <c r="F96" s="60"/>
      <c r="G96" s="60"/>
      <c r="H96" s="37"/>
    </row>
    <row r="97" spans="1:9" ht="12" customHeight="1">
      <c r="A97" s="92"/>
      <c r="B97" s="60"/>
      <c r="C97" s="60"/>
      <c r="D97" s="60"/>
      <c r="E97" s="60"/>
      <c r="F97" s="60"/>
      <c r="G97" s="60"/>
      <c r="H97" s="37"/>
    </row>
    <row r="98" spans="1:9" ht="24.95" customHeight="1">
      <c r="A98" s="93"/>
      <c r="B98" s="6"/>
      <c r="C98" s="110" t="s">
        <v>53</v>
      </c>
      <c r="D98" s="110"/>
      <c r="E98" s="110"/>
      <c r="F98" s="110"/>
      <c r="G98" s="110"/>
      <c r="H98" s="110"/>
    </row>
    <row r="99" spans="1:9" ht="12" customHeight="1">
      <c r="A99" s="109" t="s">
        <v>96</v>
      </c>
      <c r="B99" s="109"/>
      <c r="C99" s="109"/>
      <c r="D99" s="109"/>
      <c r="E99" s="109"/>
      <c r="F99" s="109"/>
      <c r="G99" s="109"/>
      <c r="H99" s="109"/>
    </row>
    <row r="100" spans="1:9" ht="12" customHeight="1" thickBot="1">
      <c r="A100" s="94"/>
      <c r="B100" s="108" t="s">
        <v>91</v>
      </c>
      <c r="C100" s="108"/>
      <c r="D100" s="108"/>
      <c r="E100" s="108"/>
      <c r="F100" s="108"/>
      <c r="G100" s="108"/>
      <c r="H100" s="7"/>
    </row>
    <row r="101" spans="1:9" ht="12.75" customHeight="1" thickBot="1">
      <c r="A101" s="95" t="s">
        <v>4</v>
      </c>
      <c r="B101" s="55" t="s">
        <v>4</v>
      </c>
      <c r="C101" s="8"/>
      <c r="D101" s="9" t="s">
        <v>54</v>
      </c>
      <c r="E101" s="10"/>
      <c r="F101" s="10"/>
      <c r="G101" s="10"/>
      <c r="H101" s="11"/>
    </row>
    <row r="102" spans="1:9" ht="50.1" customHeight="1" thickBot="1">
      <c r="A102" s="96" t="s">
        <v>5</v>
      </c>
      <c r="B102" s="56" t="s">
        <v>6</v>
      </c>
      <c r="C102" s="12" t="s">
        <v>7</v>
      </c>
      <c r="D102" s="13" t="s">
        <v>8</v>
      </c>
      <c r="E102" s="13" t="s">
        <v>9</v>
      </c>
      <c r="F102" s="14" t="s">
        <v>10</v>
      </c>
      <c r="G102" s="14" t="s">
        <v>11</v>
      </c>
      <c r="H102" s="15" t="s">
        <v>12</v>
      </c>
    </row>
    <row r="103" spans="1:9" s="1" customFormat="1" ht="13.5" thickBot="1">
      <c r="A103" s="97">
        <v>1</v>
      </c>
      <c r="B103" s="16">
        <v>2</v>
      </c>
      <c r="C103" s="16">
        <v>3</v>
      </c>
      <c r="D103" s="16">
        <v>4</v>
      </c>
      <c r="E103" s="16">
        <v>5</v>
      </c>
      <c r="F103" s="16">
        <v>6</v>
      </c>
      <c r="G103" s="16">
        <v>7</v>
      </c>
      <c r="H103" s="16">
        <v>8</v>
      </c>
    </row>
    <row r="104" spans="1:9" s="2" customFormat="1" ht="11.25" customHeight="1">
      <c r="A104" s="87"/>
      <c r="B104" s="17"/>
      <c r="C104" s="17" t="s">
        <v>13</v>
      </c>
      <c r="D104" s="17"/>
      <c r="E104" s="18"/>
      <c r="F104" s="18"/>
      <c r="G104" s="18"/>
      <c r="H104" s="34"/>
      <c r="I104" s="45"/>
    </row>
    <row r="105" spans="1:9" s="2" customFormat="1">
      <c r="A105" s="87"/>
      <c r="B105" s="17"/>
      <c r="C105" s="17" t="s">
        <v>14</v>
      </c>
      <c r="D105" s="18"/>
      <c r="E105" s="18"/>
      <c r="F105" s="18"/>
      <c r="G105" s="18"/>
      <c r="H105" s="34"/>
      <c r="I105" s="45"/>
    </row>
    <row r="106" spans="1:9" s="2" customFormat="1">
      <c r="A106" s="87">
        <v>1</v>
      </c>
      <c r="B106" s="68" t="s">
        <v>57</v>
      </c>
      <c r="C106" s="44" t="s">
        <v>97</v>
      </c>
      <c r="D106" s="18">
        <v>11.16</v>
      </c>
      <c r="E106" s="18">
        <v>66.22</v>
      </c>
      <c r="F106" s="18">
        <v>115.71</v>
      </c>
      <c r="G106" s="18"/>
      <c r="H106" s="34">
        <f>D106+E106+F106+G106</f>
        <v>193.08999999999997</v>
      </c>
      <c r="I106" s="45"/>
    </row>
    <row r="107" spans="1:9" s="2" customFormat="1">
      <c r="A107" s="87"/>
      <c r="B107" s="68"/>
      <c r="C107" s="44"/>
      <c r="D107" s="18"/>
      <c r="E107" s="18"/>
      <c r="F107" s="18"/>
      <c r="G107" s="18"/>
      <c r="H107" s="34"/>
      <c r="I107" s="45"/>
    </row>
    <row r="108" spans="1:9" s="2" customFormat="1" hidden="1">
      <c r="A108" s="87"/>
      <c r="B108" s="68"/>
      <c r="C108" s="44"/>
      <c r="D108" s="18"/>
      <c r="E108" s="18"/>
      <c r="F108" s="18"/>
      <c r="G108" s="18"/>
      <c r="H108" s="34"/>
      <c r="I108" s="45"/>
    </row>
    <row r="109" spans="1:9" s="2" customFormat="1" hidden="1">
      <c r="A109" s="87"/>
      <c r="B109" s="68"/>
      <c r="C109" s="44"/>
      <c r="D109" s="18"/>
      <c r="E109" s="18"/>
      <c r="F109" s="18"/>
      <c r="G109" s="18"/>
      <c r="H109" s="34"/>
      <c r="I109" s="45"/>
    </row>
    <row r="110" spans="1:9" s="2" customFormat="1" hidden="1">
      <c r="A110" s="87"/>
      <c r="B110" s="68"/>
      <c r="C110" s="44"/>
      <c r="D110" s="18"/>
      <c r="E110" s="18"/>
      <c r="F110" s="18"/>
      <c r="G110" s="18"/>
      <c r="H110" s="34"/>
      <c r="I110" s="45"/>
    </row>
    <row r="111" spans="1:9" s="2" customFormat="1">
      <c r="A111" s="87"/>
      <c r="B111" s="68"/>
      <c r="C111" s="44"/>
      <c r="D111" s="18"/>
      <c r="E111" s="18"/>
      <c r="F111" s="18"/>
      <c r="G111" s="18"/>
      <c r="H111" s="34"/>
      <c r="I111" s="45"/>
    </row>
    <row r="112" spans="1:9" s="2" customFormat="1" hidden="1">
      <c r="A112" s="87"/>
      <c r="B112" s="68"/>
      <c r="C112" s="44"/>
      <c r="D112" s="18"/>
      <c r="E112" s="18"/>
      <c r="F112" s="18"/>
      <c r="G112" s="18"/>
      <c r="H112" s="34"/>
      <c r="I112" s="45"/>
    </row>
    <row r="113" spans="1:9" s="2" customFormat="1" hidden="1">
      <c r="A113" s="87"/>
      <c r="B113" s="68"/>
      <c r="C113" s="44"/>
      <c r="D113" s="18"/>
      <c r="E113" s="18"/>
      <c r="F113" s="18"/>
      <c r="G113" s="18"/>
      <c r="H113" s="34"/>
      <c r="I113" s="45"/>
    </row>
    <row r="114" spans="1:9" s="2" customFormat="1">
      <c r="A114" s="87" t="s">
        <v>74</v>
      </c>
      <c r="B114" s="68" t="s">
        <v>58</v>
      </c>
      <c r="C114" s="44" t="s">
        <v>71</v>
      </c>
      <c r="D114" s="18">
        <v>0</v>
      </c>
      <c r="E114" s="18"/>
      <c r="F114" s="18"/>
      <c r="G114" s="18"/>
      <c r="H114" s="34">
        <f>D114+E114+F114+G114</f>
        <v>0</v>
      </c>
      <c r="I114" s="45"/>
    </row>
    <row r="115" spans="1:9" s="2" customFormat="1">
      <c r="A115" s="87"/>
      <c r="B115" s="68"/>
      <c r="C115" s="44"/>
      <c r="D115" s="18"/>
      <c r="E115" s="18"/>
      <c r="F115" s="18"/>
      <c r="G115" s="18"/>
      <c r="H115" s="34"/>
      <c r="I115" s="45"/>
    </row>
    <row r="116" spans="1:9" s="2" customFormat="1">
      <c r="A116" s="87"/>
      <c r="B116" s="17"/>
      <c r="C116" s="22" t="s">
        <v>15</v>
      </c>
      <c r="D116" s="18">
        <f>D106+D108+D110+D112+D114</f>
        <v>11.16</v>
      </c>
      <c r="E116" s="18">
        <f>E106+E108+E110+E112+E114</f>
        <v>66.22</v>
      </c>
      <c r="F116" s="18">
        <f>F106+F108+F110+F112+F114</f>
        <v>115.71</v>
      </c>
      <c r="G116" s="18">
        <f>G106+G108+G110+G112+G114</f>
        <v>0</v>
      </c>
      <c r="H116" s="18">
        <f>H106+H108+H110+H112+H114</f>
        <v>193.08999999999997</v>
      </c>
      <c r="I116" s="45"/>
    </row>
    <row r="117" spans="1:9" s="2" customFormat="1">
      <c r="A117" s="87"/>
      <c r="B117" s="17"/>
      <c r="C117" s="22"/>
      <c r="D117" s="18"/>
      <c r="E117" s="18"/>
      <c r="F117" s="18"/>
      <c r="G117" s="18"/>
      <c r="H117" s="18"/>
      <c r="I117" s="45"/>
    </row>
    <row r="118" spans="1:9" s="2" customFormat="1">
      <c r="A118" s="87"/>
      <c r="B118" s="17"/>
      <c r="C118" s="17" t="s">
        <v>16</v>
      </c>
      <c r="D118" s="18">
        <f>D116</f>
        <v>11.16</v>
      </c>
      <c r="E118" s="18">
        <f>E116</f>
        <v>66.22</v>
      </c>
      <c r="F118" s="18">
        <f>F116</f>
        <v>115.71</v>
      </c>
      <c r="G118" s="18">
        <f>G116</f>
        <v>0</v>
      </c>
      <c r="H118" s="18">
        <f>H116</f>
        <v>193.08999999999997</v>
      </c>
      <c r="I118" s="46"/>
    </row>
    <row r="119" spans="1:9" s="2" customFormat="1">
      <c r="A119" s="98"/>
      <c r="B119" s="20"/>
      <c r="C119" s="17" t="s">
        <v>17</v>
      </c>
      <c r="D119" s="21"/>
      <c r="E119" s="18"/>
      <c r="F119" s="21"/>
      <c r="G119" s="21"/>
      <c r="H119" s="42"/>
      <c r="I119" s="46"/>
    </row>
    <row r="120" spans="1:9" s="2" customFormat="1">
      <c r="A120" s="87" t="s">
        <v>75</v>
      </c>
      <c r="B120" s="20" t="s">
        <v>41</v>
      </c>
      <c r="C120" s="20" t="s">
        <v>86</v>
      </c>
      <c r="D120" s="57">
        <f>(D106+D108)*0.032+(D110+D112)*0.011+D114*0.015</f>
        <v>0.35711999999999999</v>
      </c>
      <c r="E120" s="57">
        <f>(E106+E108)*0.032+(E110+E112)*0.011+E114*0.015</f>
        <v>2.11904</v>
      </c>
      <c r="F120" s="21"/>
      <c r="G120" s="21"/>
      <c r="H120" s="34">
        <f>D120+E120</f>
        <v>2.4761600000000001</v>
      </c>
      <c r="I120" s="46"/>
    </row>
    <row r="121" spans="1:9" s="2" customFormat="1">
      <c r="A121" s="107"/>
      <c r="B121" s="19" t="s">
        <v>72</v>
      </c>
      <c r="C121" s="59"/>
      <c r="D121" s="59"/>
      <c r="E121" s="59"/>
      <c r="F121" s="59"/>
      <c r="G121" s="59"/>
      <c r="H121" s="59"/>
      <c r="I121" s="46"/>
    </row>
    <row r="122" spans="1:9" s="2" customFormat="1">
      <c r="A122" s="107"/>
      <c r="B122" s="20" t="s">
        <v>87</v>
      </c>
      <c r="C122" s="19" t="s">
        <v>18</v>
      </c>
      <c r="D122" s="18">
        <f>D120</f>
        <v>0.35711999999999999</v>
      </c>
      <c r="E122" s="18">
        <f>E120</f>
        <v>2.11904</v>
      </c>
      <c r="F122" s="18">
        <f>F120</f>
        <v>0</v>
      </c>
      <c r="G122" s="18">
        <f>G120</f>
        <v>0</v>
      </c>
      <c r="H122" s="18">
        <f>H120</f>
        <v>2.4761600000000001</v>
      </c>
      <c r="I122" s="46"/>
    </row>
    <row r="123" spans="1:9" s="2" customFormat="1">
      <c r="A123" s="107"/>
      <c r="B123" s="20"/>
      <c r="C123" s="19"/>
      <c r="D123" s="18"/>
      <c r="E123" s="18"/>
      <c r="F123" s="18"/>
      <c r="G123" s="18"/>
      <c r="H123" s="18"/>
      <c r="I123" s="46"/>
    </row>
    <row r="124" spans="1:9" s="2" customFormat="1">
      <c r="A124" s="87"/>
      <c r="B124" s="17"/>
      <c r="C124" s="17" t="s">
        <v>19</v>
      </c>
      <c r="D124" s="58">
        <f>D118+D122</f>
        <v>11.51712</v>
      </c>
      <c r="E124" s="58">
        <f>E118+E122</f>
        <v>68.339039999999997</v>
      </c>
      <c r="F124" s="58">
        <f>F118+F122</f>
        <v>115.71</v>
      </c>
      <c r="G124" s="58">
        <f>G118+G122</f>
        <v>0</v>
      </c>
      <c r="H124" s="58">
        <f>H118+H122</f>
        <v>195.56615999999997</v>
      </c>
      <c r="I124" s="46"/>
    </row>
    <row r="125" spans="1:9" s="2" customFormat="1" ht="13.5" thickBot="1">
      <c r="A125" s="87"/>
      <c r="B125" s="17"/>
      <c r="C125" s="17" t="s">
        <v>20</v>
      </c>
      <c r="D125" s="18"/>
      <c r="E125" s="18"/>
      <c r="F125" s="18"/>
      <c r="G125" s="18"/>
      <c r="H125" s="34"/>
      <c r="I125" s="46"/>
    </row>
    <row r="126" spans="1:9" s="1" customFormat="1" ht="13.5" thickBot="1">
      <c r="A126" s="97">
        <v>1</v>
      </c>
      <c r="B126" s="16">
        <v>2</v>
      </c>
      <c r="C126" s="16">
        <v>3</v>
      </c>
      <c r="D126" s="16">
        <v>4</v>
      </c>
      <c r="E126" s="16">
        <v>5</v>
      </c>
      <c r="F126" s="16">
        <v>6</v>
      </c>
      <c r="G126" s="16">
        <v>7</v>
      </c>
      <c r="H126" s="16">
        <v>8</v>
      </c>
    </row>
    <row r="127" spans="1:9" s="2" customFormat="1">
      <c r="A127" s="87"/>
      <c r="B127" s="17"/>
      <c r="C127" s="23" t="s">
        <v>21</v>
      </c>
      <c r="D127" s="18"/>
      <c r="E127" s="18"/>
      <c r="F127" s="18"/>
      <c r="G127" s="18"/>
      <c r="H127" s="34"/>
      <c r="I127" s="46"/>
    </row>
    <row r="128" spans="1:9" s="2" customFormat="1">
      <c r="A128" s="87" t="s">
        <v>76</v>
      </c>
      <c r="B128" s="20" t="s">
        <v>42</v>
      </c>
      <c r="C128" s="19" t="s">
        <v>88</v>
      </c>
      <c r="D128" s="18">
        <f>(D106+D108)*1.032*0.015+(D110+D112)*1.011*0.012+D114*1.015*0.026</f>
        <v>0.17275679999999999</v>
      </c>
      <c r="E128" s="18">
        <f>(E106+E108)*1.032*0.015+(E110+E112)*1.011*0.012+E114*1.015*0.026</f>
        <v>1.0250855999999999</v>
      </c>
      <c r="F128" s="18"/>
      <c r="G128" s="18"/>
      <c r="H128" s="34">
        <f>D128+E128</f>
        <v>1.1978423999999999</v>
      </c>
      <c r="I128" s="46"/>
    </row>
    <row r="129" spans="1:9" s="2" customFormat="1">
      <c r="A129" s="106"/>
      <c r="B129" s="19" t="s">
        <v>89</v>
      </c>
      <c r="C129" s="19"/>
      <c r="D129" s="19"/>
      <c r="E129" s="19"/>
      <c r="F129" s="19"/>
      <c r="G129" s="19"/>
      <c r="H129" s="19"/>
      <c r="I129" s="46"/>
    </row>
    <row r="130" spans="1:9" s="2" customFormat="1">
      <c r="A130" s="87" t="s">
        <v>77</v>
      </c>
      <c r="B130" s="19" t="s">
        <v>22</v>
      </c>
      <c r="C130" s="19" t="s">
        <v>23</v>
      </c>
      <c r="D130" s="21"/>
      <c r="E130" s="21"/>
      <c r="F130" s="21"/>
      <c r="G130" s="18">
        <f>(D124+E124)*0.03</f>
        <v>2.3956848000000002</v>
      </c>
      <c r="H130" s="34">
        <f>G130</f>
        <v>2.3956848000000002</v>
      </c>
      <c r="I130" s="46"/>
    </row>
    <row r="131" spans="1:9" s="2" customFormat="1">
      <c r="A131" s="98"/>
      <c r="B131" s="24" t="s">
        <v>43</v>
      </c>
      <c r="C131" s="43">
        <v>0.03</v>
      </c>
      <c r="D131" s="21"/>
      <c r="E131" s="21"/>
      <c r="F131" s="21"/>
      <c r="G131" s="21"/>
      <c r="H131" s="21"/>
      <c r="I131" s="46"/>
    </row>
    <row r="132" spans="1:9" s="2" customFormat="1">
      <c r="A132" s="98"/>
      <c r="B132" s="24" t="s">
        <v>44</v>
      </c>
      <c r="C132" s="19"/>
      <c r="D132" s="21"/>
      <c r="E132" s="21"/>
      <c r="F132" s="21"/>
      <c r="G132" s="38"/>
      <c r="H132" s="40"/>
      <c r="I132" s="46"/>
    </row>
    <row r="133" spans="1:9" s="54" customFormat="1">
      <c r="A133" s="99" t="s">
        <v>78</v>
      </c>
      <c r="B133" s="44" t="s">
        <v>55</v>
      </c>
      <c r="C133" s="44" t="s">
        <v>73</v>
      </c>
      <c r="D133" s="52"/>
      <c r="E133" s="52"/>
      <c r="F133" s="52"/>
      <c r="G133" s="52">
        <f>(H106+H108)*2.15/100+H114*1.5/100</f>
        <v>4.1514349999999993</v>
      </c>
      <c r="H133" s="53">
        <f>G133</f>
        <v>4.1514349999999993</v>
      </c>
      <c r="I133" s="46"/>
    </row>
    <row r="134" spans="1:9" s="54" customFormat="1">
      <c r="A134" s="100"/>
      <c r="B134" s="44" t="s">
        <v>45</v>
      </c>
      <c r="C134" s="44"/>
      <c r="D134" s="52"/>
      <c r="E134" s="52"/>
      <c r="F134" s="52"/>
      <c r="G134" s="52"/>
      <c r="H134" s="52"/>
      <c r="I134" s="46"/>
    </row>
    <row r="135" spans="1:9" s="2" customFormat="1">
      <c r="A135" s="98"/>
      <c r="B135" s="20"/>
      <c r="C135" s="19" t="s">
        <v>24</v>
      </c>
      <c r="D135" s="18">
        <f>D128+D130+D133</f>
        <v>0.17275679999999999</v>
      </c>
      <c r="E135" s="18">
        <f>E128+E130+E133</f>
        <v>1.0250855999999999</v>
      </c>
      <c r="F135" s="18">
        <f>F128+F130+F133</f>
        <v>0</v>
      </c>
      <c r="G135" s="18">
        <f>G128+G130+G133</f>
        <v>6.547119799999999</v>
      </c>
      <c r="H135" s="18">
        <f>H128+H130+H133</f>
        <v>7.7449621999999998</v>
      </c>
      <c r="I135" s="46"/>
    </row>
    <row r="136" spans="1:9" s="2" customFormat="1">
      <c r="A136" s="98"/>
      <c r="B136" s="20"/>
      <c r="C136" s="19"/>
      <c r="D136" s="18"/>
      <c r="E136" s="18"/>
      <c r="F136" s="18"/>
      <c r="G136" s="18"/>
      <c r="H136" s="18"/>
      <c r="I136" s="46"/>
    </row>
    <row r="137" spans="1:9" s="2" customFormat="1">
      <c r="A137" s="98"/>
      <c r="B137" s="20"/>
      <c r="C137" s="20" t="s">
        <v>25</v>
      </c>
      <c r="D137" s="18">
        <f>D124+D135</f>
        <v>11.6898768</v>
      </c>
      <c r="E137" s="18">
        <f>E124+E135</f>
        <v>69.364125599999994</v>
      </c>
      <c r="F137" s="18">
        <f>F124+F135</f>
        <v>115.71</v>
      </c>
      <c r="G137" s="18">
        <f>G124+G135</f>
        <v>6.547119799999999</v>
      </c>
      <c r="H137" s="18">
        <f>H124+H135</f>
        <v>203.31112219999997</v>
      </c>
      <c r="I137" s="46"/>
    </row>
    <row r="138" spans="1:9" s="2" customFormat="1">
      <c r="A138" s="98"/>
      <c r="B138" s="20"/>
      <c r="C138" s="17" t="s">
        <v>26</v>
      </c>
      <c r="D138" s="21"/>
      <c r="E138" s="21"/>
      <c r="F138" s="21"/>
      <c r="G138" s="21"/>
      <c r="H138" s="42"/>
      <c r="I138" s="46"/>
    </row>
    <row r="139" spans="1:9" s="2" customFormat="1">
      <c r="A139" s="87" t="s">
        <v>79</v>
      </c>
      <c r="B139" s="17" t="s">
        <v>66</v>
      </c>
      <c r="C139" s="19" t="s">
        <v>92</v>
      </c>
      <c r="D139" s="21"/>
      <c r="E139" s="21"/>
      <c r="F139" s="21"/>
      <c r="G139" s="57">
        <f>(H137)*2.14/100</f>
        <v>4.35085801508</v>
      </c>
      <c r="H139" s="34">
        <f>G139</f>
        <v>4.35085801508</v>
      </c>
      <c r="I139" s="46"/>
    </row>
    <row r="140" spans="1:9" s="2" customFormat="1" ht="11.25" customHeight="1">
      <c r="A140" s="98"/>
      <c r="B140" s="17" t="s">
        <v>67</v>
      </c>
      <c r="C140" s="20"/>
      <c r="D140" s="20"/>
      <c r="E140" s="20"/>
      <c r="F140" s="20"/>
      <c r="G140" s="20"/>
      <c r="H140" s="20"/>
      <c r="I140" s="46"/>
    </row>
    <row r="141" spans="1:9" s="2" customFormat="1">
      <c r="A141" s="87"/>
      <c r="B141" s="44" t="s">
        <v>55</v>
      </c>
      <c r="C141" s="19" t="s">
        <v>68</v>
      </c>
      <c r="D141" s="21"/>
      <c r="E141" s="21"/>
      <c r="F141" s="21"/>
      <c r="G141" s="18">
        <f>H137*0.2/100</f>
        <v>0.40662224439999994</v>
      </c>
      <c r="H141" s="34">
        <f>G141</f>
        <v>0.40662224439999994</v>
      </c>
      <c r="I141" s="46"/>
    </row>
    <row r="142" spans="1:9" s="2" customFormat="1">
      <c r="A142" s="98"/>
      <c r="B142" s="20"/>
      <c r="C142" s="19" t="s">
        <v>27</v>
      </c>
      <c r="D142" s="18">
        <f>D139</f>
        <v>0</v>
      </c>
      <c r="E142" s="18">
        <f>E139</f>
        <v>0</v>
      </c>
      <c r="F142" s="18">
        <f>F139</f>
        <v>0</v>
      </c>
      <c r="G142" s="18">
        <f>G139</f>
        <v>4.35085801508</v>
      </c>
      <c r="H142" s="34">
        <f>H139</f>
        <v>4.35085801508</v>
      </c>
      <c r="I142" s="46"/>
    </row>
    <row r="143" spans="1:9" s="2" customFormat="1">
      <c r="A143" s="98"/>
      <c r="B143" s="20"/>
      <c r="C143" s="17" t="s">
        <v>28</v>
      </c>
      <c r="D143" s="21"/>
      <c r="E143" s="21"/>
      <c r="F143" s="21"/>
      <c r="G143" s="21"/>
      <c r="H143" s="42"/>
      <c r="I143" s="46"/>
    </row>
    <row r="144" spans="1:9" s="2" customFormat="1">
      <c r="A144" s="87" t="s">
        <v>80</v>
      </c>
      <c r="B144" s="19" t="s">
        <v>29</v>
      </c>
      <c r="C144" s="19" t="s">
        <v>60</v>
      </c>
      <c r="D144" s="21"/>
      <c r="E144" s="21"/>
      <c r="F144" s="21"/>
      <c r="G144" s="18">
        <v>6.5</v>
      </c>
      <c r="H144" s="34">
        <f>G144</f>
        <v>6.5</v>
      </c>
      <c r="I144" s="46"/>
    </row>
    <row r="145" spans="1:9" s="2" customFormat="1">
      <c r="A145" s="87"/>
      <c r="B145" s="19"/>
      <c r="C145" s="19"/>
      <c r="D145" s="21"/>
      <c r="E145" s="21"/>
      <c r="F145" s="21"/>
      <c r="G145" s="18"/>
      <c r="H145" s="34"/>
      <c r="I145" s="46"/>
    </row>
    <row r="146" spans="1:9" s="2" customFormat="1">
      <c r="A146" s="87" t="s">
        <v>81</v>
      </c>
      <c r="B146" s="19" t="s">
        <v>29</v>
      </c>
      <c r="C146" s="19" t="s">
        <v>61</v>
      </c>
      <c r="D146" s="21"/>
      <c r="E146" s="21"/>
      <c r="F146" s="21"/>
      <c r="G146" s="18">
        <v>9.8000000000000007</v>
      </c>
      <c r="H146" s="34">
        <f>G146</f>
        <v>9.8000000000000007</v>
      </c>
      <c r="I146" s="46"/>
    </row>
    <row r="147" spans="1:9" s="2" customFormat="1">
      <c r="A147" s="87"/>
      <c r="B147" s="19"/>
      <c r="C147" s="19"/>
      <c r="D147" s="21"/>
      <c r="E147" s="21"/>
      <c r="F147" s="21"/>
      <c r="G147" s="18"/>
      <c r="H147" s="34"/>
      <c r="I147" s="46"/>
    </row>
    <row r="148" spans="1:9" s="2" customFormat="1">
      <c r="A148" s="87" t="s">
        <v>82</v>
      </c>
      <c r="B148" s="19" t="s">
        <v>29</v>
      </c>
      <c r="C148" s="19" t="s">
        <v>64</v>
      </c>
      <c r="D148" s="21"/>
      <c r="E148" s="21"/>
      <c r="F148" s="21"/>
      <c r="G148" s="18">
        <v>10.78</v>
      </c>
      <c r="H148" s="34">
        <f>G148</f>
        <v>10.78</v>
      </c>
      <c r="I148" s="46"/>
    </row>
    <row r="149" spans="1:9" s="2" customFormat="1">
      <c r="A149" s="87"/>
      <c r="B149" s="19"/>
      <c r="C149" s="19"/>
      <c r="D149" s="21"/>
      <c r="E149" s="21"/>
      <c r="F149" s="21"/>
      <c r="G149" s="18"/>
      <c r="H149" s="34"/>
      <c r="I149" s="46"/>
    </row>
    <row r="150" spans="1:9" s="2" customFormat="1">
      <c r="A150" s="87" t="s">
        <v>83</v>
      </c>
      <c r="B150" s="75" t="s">
        <v>62</v>
      </c>
      <c r="C150" s="19" t="s">
        <v>101</v>
      </c>
      <c r="D150" s="21"/>
      <c r="E150" s="21"/>
      <c r="F150" s="21"/>
      <c r="G150" s="18">
        <f>H150</f>
        <v>2.1937500000000001</v>
      </c>
      <c r="H150" s="34">
        <f>G144*0.3375</f>
        <v>2.1937500000000001</v>
      </c>
      <c r="I150" s="46"/>
    </row>
    <row r="151" spans="1:9" s="2" customFormat="1">
      <c r="A151" s="98"/>
      <c r="B151" s="75" t="s">
        <v>63</v>
      </c>
      <c r="C151" s="20"/>
      <c r="D151" s="39"/>
      <c r="E151" s="39"/>
      <c r="F151" s="39"/>
      <c r="G151" s="39"/>
      <c r="H151" s="39"/>
      <c r="I151" s="46"/>
    </row>
    <row r="152" spans="1:9" s="2" customFormat="1">
      <c r="A152" s="98"/>
      <c r="B152" s="20"/>
      <c r="C152" s="20" t="s">
        <v>30</v>
      </c>
      <c r="D152" s="18">
        <f>D144+D146+D148+D150</f>
        <v>0</v>
      </c>
      <c r="E152" s="18">
        <f>E144+E146+E148+E150</f>
        <v>0</v>
      </c>
      <c r="F152" s="18">
        <f>F144+F146+F148+F150</f>
        <v>0</v>
      </c>
      <c r="G152" s="18">
        <f>G144+G146+G148+G150</f>
        <v>29.27375</v>
      </c>
      <c r="H152" s="18">
        <f>H144+H146+H148+H150</f>
        <v>29.27375</v>
      </c>
      <c r="I152" s="46"/>
    </row>
    <row r="153" spans="1:9" s="2" customFormat="1">
      <c r="A153" s="98"/>
      <c r="B153" s="20"/>
      <c r="C153" s="20"/>
      <c r="D153" s="18"/>
      <c r="E153" s="18"/>
      <c r="F153" s="18"/>
      <c r="G153" s="18"/>
      <c r="H153" s="18"/>
      <c r="I153" s="46"/>
    </row>
    <row r="154" spans="1:9" s="2" customFormat="1">
      <c r="A154" s="98"/>
      <c r="B154" s="20"/>
      <c r="C154" s="20" t="s">
        <v>31</v>
      </c>
      <c r="D154" s="18">
        <f>D137+D142+D152</f>
        <v>11.6898768</v>
      </c>
      <c r="E154" s="18">
        <f>E137+E142+E152</f>
        <v>69.364125599999994</v>
      </c>
      <c r="F154" s="18">
        <f>F137+F142+F152</f>
        <v>115.71</v>
      </c>
      <c r="G154" s="18">
        <f>G137+G142+G152</f>
        <v>40.171727815079997</v>
      </c>
      <c r="H154" s="18">
        <f>H137+H142+H152-0.01</f>
        <v>236.92573021507999</v>
      </c>
      <c r="I154" s="46"/>
    </row>
    <row r="155" spans="1:9" s="2" customFormat="1">
      <c r="A155" s="98"/>
      <c r="B155" s="20"/>
      <c r="C155" s="20"/>
      <c r="D155" s="20"/>
      <c r="E155" s="20"/>
      <c r="F155" s="20"/>
      <c r="G155" s="20"/>
      <c r="H155" s="20"/>
      <c r="I155" s="46"/>
    </row>
    <row r="156" spans="1:9" s="2" customFormat="1">
      <c r="A156" s="87" t="s">
        <v>84</v>
      </c>
      <c r="B156" s="44" t="s">
        <v>55</v>
      </c>
      <c r="C156" s="19" t="s">
        <v>65</v>
      </c>
      <c r="D156" s="18">
        <f>D154*0.1</f>
        <v>1.1689876800000001</v>
      </c>
      <c r="E156" s="18">
        <f>E154*0.1</f>
        <v>6.9364125599999999</v>
      </c>
      <c r="F156" s="18">
        <f>F154*0.1</f>
        <v>11.571</v>
      </c>
      <c r="G156" s="18">
        <f>G154*0.1</f>
        <v>4.0171727815080001</v>
      </c>
      <c r="H156" s="18">
        <f>D156+E156+F156+G156+0.01</f>
        <v>23.703573021508003</v>
      </c>
      <c r="I156" s="46"/>
    </row>
    <row r="157" spans="1:9" s="2" customFormat="1">
      <c r="A157" s="98"/>
      <c r="B157" s="24"/>
      <c r="C157" s="43"/>
      <c r="D157" s="38"/>
      <c r="E157" s="38"/>
      <c r="F157" s="38"/>
      <c r="G157" s="38"/>
      <c r="H157" s="38"/>
      <c r="I157" s="46"/>
    </row>
    <row r="158" spans="1:9" s="2" customFormat="1">
      <c r="A158" s="98"/>
      <c r="B158" s="20"/>
      <c r="C158" s="19" t="s">
        <v>3</v>
      </c>
      <c r="D158" s="18">
        <f>D154+D156</f>
        <v>12.858864480000001</v>
      </c>
      <c r="E158" s="18">
        <f>E154+E156</f>
        <v>76.300538159999988</v>
      </c>
      <c r="F158" s="18">
        <f>F154+F156</f>
        <v>127.28099999999999</v>
      </c>
      <c r="G158" s="18">
        <f>G154+G156</f>
        <v>44.188900596587999</v>
      </c>
      <c r="H158" s="34">
        <f>H154+H156</f>
        <v>260.62930323658799</v>
      </c>
      <c r="I158" s="46"/>
    </row>
    <row r="159" spans="1:9" s="2" customFormat="1">
      <c r="A159" s="98"/>
      <c r="B159" s="20"/>
      <c r="C159" s="19"/>
      <c r="D159" s="18"/>
      <c r="E159" s="18"/>
      <c r="F159" s="18"/>
      <c r="G159" s="18"/>
      <c r="H159" s="34"/>
      <c r="I159" s="46"/>
    </row>
    <row r="160" spans="1:9">
      <c r="A160" s="87" t="s">
        <v>85</v>
      </c>
      <c r="B160" s="17" t="s">
        <v>70</v>
      </c>
      <c r="C160" s="19" t="s">
        <v>59</v>
      </c>
      <c r="D160" s="52">
        <f>D158*0.2</f>
        <v>2.5717728960000006</v>
      </c>
      <c r="E160" s="52">
        <f>E158*0.2</f>
        <v>15.260107631999999</v>
      </c>
      <c r="F160" s="52">
        <f>F158*0.2</f>
        <v>25.456199999999999</v>
      </c>
      <c r="G160" s="52">
        <f>G158*0.2</f>
        <v>8.8377801193175998</v>
      </c>
      <c r="H160" s="52">
        <f>H158*0.2</f>
        <v>52.125860647317602</v>
      </c>
      <c r="I160" s="46"/>
    </row>
    <row r="161" spans="1:9">
      <c r="A161" s="98"/>
      <c r="B161" s="76">
        <v>37809</v>
      </c>
      <c r="C161" s="20"/>
      <c r="D161" s="21"/>
      <c r="E161" s="18"/>
      <c r="F161" s="18"/>
      <c r="G161" s="18"/>
      <c r="H161" s="42"/>
      <c r="I161" s="46"/>
    </row>
    <row r="162" spans="1:9" s="65" customFormat="1">
      <c r="A162" s="101"/>
      <c r="B162" s="61"/>
      <c r="C162" s="62" t="s">
        <v>32</v>
      </c>
      <c r="D162" s="63">
        <f>D158+D160</f>
        <v>15.430637376000002</v>
      </c>
      <c r="E162" s="63">
        <f>E158+E160</f>
        <v>91.560645791999988</v>
      </c>
      <c r="F162" s="63">
        <f>F158+F160</f>
        <v>152.7372</v>
      </c>
      <c r="G162" s="63">
        <f>G158+G160</f>
        <v>53.026680715905599</v>
      </c>
      <c r="H162" s="63">
        <f>H158+H160</f>
        <v>312.7551638839056</v>
      </c>
      <c r="I162" s="64"/>
    </row>
    <row r="163" spans="1:9" s="65" customFormat="1">
      <c r="A163" s="102"/>
      <c r="B163" s="61"/>
      <c r="C163" s="62" t="s">
        <v>46</v>
      </c>
      <c r="D163" s="63"/>
      <c r="E163" s="63"/>
      <c r="F163" s="63"/>
      <c r="G163" s="63"/>
      <c r="H163" s="66"/>
      <c r="I163" s="64"/>
    </row>
    <row r="164" spans="1:9" hidden="1">
      <c r="A164" s="98"/>
      <c r="B164" s="41"/>
      <c r="C164" s="19"/>
      <c r="D164" s="21"/>
      <c r="E164" s="21"/>
      <c r="F164" s="21"/>
      <c r="G164" s="21"/>
      <c r="H164" s="42"/>
      <c r="I164" s="46"/>
    </row>
    <row r="165" spans="1:9" hidden="1">
      <c r="A165" s="98"/>
      <c r="B165" s="41"/>
      <c r="C165" s="20"/>
      <c r="D165" s="20"/>
      <c r="E165" s="20"/>
      <c r="F165" s="20"/>
      <c r="G165" s="20"/>
      <c r="H165" s="47"/>
      <c r="I165" s="46"/>
    </row>
    <row r="166" spans="1:9" ht="15" hidden="1">
      <c r="A166" s="98"/>
      <c r="B166" s="41"/>
      <c r="C166" s="50"/>
      <c r="D166" s="21"/>
      <c r="E166" s="21"/>
      <c r="F166" s="25"/>
      <c r="G166" s="21"/>
      <c r="H166" s="48"/>
      <c r="I166" s="46"/>
    </row>
    <row r="167" spans="1:9" s="31" customFormat="1" ht="18.75" hidden="1">
      <c r="A167" s="103"/>
      <c r="B167" s="20"/>
      <c r="C167" s="36" t="s">
        <v>34</v>
      </c>
      <c r="D167" s="33"/>
      <c r="E167" s="33"/>
      <c r="F167" s="35" t="s">
        <v>35</v>
      </c>
      <c r="G167" s="51"/>
      <c r="H167" s="42"/>
      <c r="I167" s="46"/>
    </row>
    <row r="168" spans="1:9" s="31" customFormat="1" ht="18.75" hidden="1">
      <c r="A168" s="103"/>
      <c r="B168" s="20"/>
      <c r="C168" s="36" t="s">
        <v>36</v>
      </c>
      <c r="D168" s="33"/>
      <c r="E168" s="33"/>
      <c r="F168" s="35" t="s">
        <v>37</v>
      </c>
      <c r="G168" s="51"/>
      <c r="H168" s="42"/>
      <c r="I168" s="46"/>
    </row>
    <row r="169" spans="1:9" s="31" customFormat="1" ht="18.75" hidden="1">
      <c r="A169" s="103"/>
      <c r="B169" s="32"/>
      <c r="C169" s="36" t="s">
        <v>38</v>
      </c>
      <c r="D169" s="33"/>
      <c r="E169" s="33"/>
      <c r="F169" s="35" t="s">
        <v>56</v>
      </c>
      <c r="G169" s="33"/>
      <c r="H169" s="42"/>
      <c r="I169" s="46"/>
    </row>
    <row r="170" spans="1:9" s="31" customFormat="1" ht="18.75" hidden="1">
      <c r="A170" s="103"/>
      <c r="B170" s="32"/>
      <c r="C170" s="36" t="s">
        <v>39</v>
      </c>
      <c r="D170" s="33"/>
      <c r="E170" s="33"/>
      <c r="F170" s="35" t="s">
        <v>40</v>
      </c>
      <c r="G170" s="33"/>
      <c r="H170" s="49"/>
      <c r="I170" s="46"/>
    </row>
    <row r="171" spans="1:9" s="73" customFormat="1" ht="15">
      <c r="A171" s="104"/>
      <c r="B171" s="70"/>
      <c r="C171" s="83" t="s">
        <v>47</v>
      </c>
      <c r="D171" s="71"/>
      <c r="E171" s="71"/>
      <c r="F171" s="84" t="s">
        <v>33</v>
      </c>
      <c r="G171" s="71" t="s">
        <v>98</v>
      </c>
      <c r="H171" s="85" t="s">
        <v>94</v>
      </c>
      <c r="I171" s="72"/>
    </row>
    <row r="172" spans="1:9" s="82" customFormat="1">
      <c r="A172" s="105"/>
      <c r="B172" s="17"/>
      <c r="C172" s="20" t="s">
        <v>48</v>
      </c>
      <c r="D172" s="21"/>
      <c r="E172" s="21"/>
      <c r="F172" s="21" t="s">
        <v>49</v>
      </c>
      <c r="G172" s="21"/>
      <c r="H172" s="21"/>
    </row>
    <row r="173" spans="1:9" s="69" customFormat="1" ht="15.95" customHeight="1">
      <c r="A173" s="88" t="s">
        <v>0</v>
      </c>
      <c r="B173" s="74"/>
      <c r="C173" s="67" t="s">
        <v>95</v>
      </c>
      <c r="D173" s="77"/>
      <c r="E173" s="78"/>
      <c r="F173" s="79"/>
      <c r="G173" s="78"/>
      <c r="H173" s="80"/>
      <c r="I173" s="81"/>
    </row>
    <row r="174" spans="1:9" ht="15.95" customHeight="1">
      <c r="A174" s="89" t="s">
        <v>1</v>
      </c>
      <c r="C174" s="5" t="s">
        <v>50</v>
      </c>
      <c r="D174" s="29"/>
      <c r="E174" s="29"/>
      <c r="F174" s="30"/>
      <c r="G174" s="30"/>
      <c r="H174" s="26"/>
      <c r="I174" s="27"/>
    </row>
    <row r="175" spans="1:9" s="2" customFormat="1" ht="15.75" hidden="1">
      <c r="A175" s="90"/>
      <c r="B175" s="5"/>
      <c r="C175" s="5"/>
      <c r="D175" s="28" t="s">
        <v>2</v>
      </c>
      <c r="E175" s="28"/>
      <c r="F175" s="28"/>
      <c r="G175" s="28"/>
      <c r="H175" s="28"/>
    </row>
    <row r="176" spans="1:9" ht="15.75" hidden="1">
      <c r="A176" s="90"/>
      <c r="C176" s="5"/>
      <c r="D176" s="28"/>
      <c r="E176" s="28"/>
      <c r="F176" s="28"/>
      <c r="G176" s="28"/>
      <c r="H176" s="28">
        <f>H250</f>
        <v>0</v>
      </c>
    </row>
    <row r="177" spans="1:9" s="86" customFormat="1" ht="30" customHeight="1">
      <c r="A177" s="112" t="s">
        <v>103</v>
      </c>
      <c r="B177" s="112"/>
      <c r="C177" s="112"/>
      <c r="D177" s="112"/>
      <c r="E177" s="112"/>
      <c r="F177" s="112"/>
      <c r="G177" s="112"/>
      <c r="H177" s="112"/>
    </row>
    <row r="178" spans="1:9" s="2" customFormat="1" hidden="1">
      <c r="A178" s="91"/>
      <c r="B178" s="5"/>
      <c r="C178" s="5"/>
      <c r="D178" s="28" t="s">
        <v>2</v>
      </c>
      <c r="E178" s="28"/>
      <c r="F178" s="28"/>
      <c r="G178" s="28"/>
      <c r="H178" s="28"/>
    </row>
    <row r="179" spans="1:9" hidden="1">
      <c r="A179" s="91"/>
      <c r="C179" s="5"/>
      <c r="D179" s="28"/>
      <c r="E179" s="28"/>
      <c r="F179" s="28"/>
      <c r="G179" s="28"/>
      <c r="H179" s="37">
        <f>H251</f>
        <v>0</v>
      </c>
    </row>
    <row r="180" spans="1:9" ht="12" customHeight="1">
      <c r="A180" s="91" t="s">
        <v>51</v>
      </c>
      <c r="C180" s="5"/>
      <c r="D180" s="28"/>
      <c r="E180" s="28"/>
      <c r="F180" s="28"/>
      <c r="G180" s="28"/>
      <c r="H180" s="37"/>
    </row>
    <row r="181" spans="1:9" ht="12" customHeight="1">
      <c r="A181" s="111" t="s">
        <v>52</v>
      </c>
      <c r="B181" s="111"/>
      <c r="C181" s="111"/>
      <c r="D181" s="111"/>
      <c r="E181" s="111"/>
      <c r="F181" s="111"/>
      <c r="G181" s="111"/>
      <c r="H181" s="37"/>
    </row>
    <row r="182" spans="1:9" ht="12" customHeight="1">
      <c r="A182" s="92"/>
      <c r="B182" s="111" t="s">
        <v>50</v>
      </c>
      <c r="C182" s="111"/>
      <c r="D182" s="60"/>
      <c r="E182" s="60"/>
      <c r="F182" s="60"/>
      <c r="G182" s="60"/>
      <c r="H182" s="37"/>
    </row>
    <row r="183" spans="1:9" ht="12" customHeight="1">
      <c r="A183" s="92"/>
      <c r="B183" s="60"/>
      <c r="C183" s="60"/>
      <c r="D183" s="60"/>
      <c r="E183" s="60"/>
      <c r="F183" s="60"/>
      <c r="G183" s="60"/>
      <c r="H183" s="37"/>
    </row>
    <row r="184" spans="1:9" ht="24.95" customHeight="1">
      <c r="A184" s="93"/>
      <c r="B184" s="6"/>
      <c r="C184" s="110" t="s">
        <v>53</v>
      </c>
      <c r="D184" s="110"/>
      <c r="E184" s="110"/>
      <c r="F184" s="110"/>
      <c r="G184" s="110"/>
      <c r="H184" s="110"/>
    </row>
    <row r="185" spans="1:9" ht="12" customHeight="1">
      <c r="A185" s="109" t="s">
        <v>96</v>
      </c>
      <c r="B185" s="109"/>
      <c r="C185" s="109"/>
      <c r="D185" s="109"/>
      <c r="E185" s="109"/>
      <c r="F185" s="109"/>
      <c r="G185" s="109"/>
      <c r="H185" s="109"/>
    </row>
    <row r="186" spans="1:9" ht="12" customHeight="1" thickBot="1">
      <c r="A186" s="94"/>
      <c r="B186" s="108" t="s">
        <v>90</v>
      </c>
      <c r="C186" s="108"/>
      <c r="D186" s="108"/>
      <c r="E186" s="108"/>
      <c r="F186" s="108"/>
      <c r="G186" s="108"/>
      <c r="H186" s="7"/>
    </row>
    <row r="187" spans="1:9" ht="12.75" customHeight="1" thickBot="1">
      <c r="A187" s="95" t="s">
        <v>4</v>
      </c>
      <c r="B187" s="55" t="s">
        <v>4</v>
      </c>
      <c r="C187" s="8"/>
      <c r="D187" s="9" t="s">
        <v>54</v>
      </c>
      <c r="E187" s="10"/>
      <c r="F187" s="10"/>
      <c r="G187" s="10"/>
      <c r="H187" s="11"/>
    </row>
    <row r="188" spans="1:9" ht="50.1" customHeight="1" thickBot="1">
      <c r="A188" s="96" t="s">
        <v>5</v>
      </c>
      <c r="B188" s="56" t="s">
        <v>6</v>
      </c>
      <c r="C188" s="12" t="s">
        <v>7</v>
      </c>
      <c r="D188" s="13" t="s">
        <v>8</v>
      </c>
      <c r="E188" s="13" t="s">
        <v>9</v>
      </c>
      <c r="F188" s="14" t="s">
        <v>10</v>
      </c>
      <c r="G188" s="14" t="s">
        <v>11</v>
      </c>
      <c r="H188" s="15" t="s">
        <v>12</v>
      </c>
    </row>
    <row r="189" spans="1:9" s="1" customFormat="1" ht="13.5" thickBot="1">
      <c r="A189" s="97">
        <v>1</v>
      </c>
      <c r="B189" s="16">
        <v>2</v>
      </c>
      <c r="C189" s="16">
        <v>3</v>
      </c>
      <c r="D189" s="16">
        <v>4</v>
      </c>
      <c r="E189" s="16">
        <v>5</v>
      </c>
      <c r="F189" s="16">
        <v>6</v>
      </c>
      <c r="G189" s="16">
        <v>7</v>
      </c>
      <c r="H189" s="16">
        <v>8</v>
      </c>
    </row>
    <row r="190" spans="1:9" s="2" customFormat="1" ht="11.25" customHeight="1">
      <c r="A190" s="87"/>
      <c r="B190" s="17"/>
      <c r="C190" s="17" t="s">
        <v>13</v>
      </c>
      <c r="D190" s="17"/>
      <c r="E190" s="18"/>
      <c r="F190" s="18"/>
      <c r="G190" s="18"/>
      <c r="H190" s="34"/>
      <c r="I190" s="45"/>
    </row>
    <row r="191" spans="1:9" s="2" customFormat="1">
      <c r="A191" s="87"/>
      <c r="B191" s="17"/>
      <c r="C191" s="17" t="s">
        <v>14</v>
      </c>
      <c r="D191" s="18"/>
      <c r="E191" s="18"/>
      <c r="F191" s="18"/>
      <c r="G191" s="18"/>
      <c r="H191" s="34"/>
      <c r="I191" s="45"/>
    </row>
    <row r="192" spans="1:9" s="2" customFormat="1">
      <c r="A192" s="87">
        <v>1</v>
      </c>
      <c r="B192" s="68" t="s">
        <v>57</v>
      </c>
      <c r="C192" s="44" t="s">
        <v>97</v>
      </c>
      <c r="D192" s="18">
        <v>245.89</v>
      </c>
      <c r="E192" s="18">
        <v>1458.99</v>
      </c>
      <c r="F192" s="18">
        <v>1299.78</v>
      </c>
      <c r="G192" s="18"/>
      <c r="H192" s="34">
        <f>D192+E192+F192+G192</f>
        <v>3004.66</v>
      </c>
      <c r="I192" s="45"/>
    </row>
    <row r="193" spans="1:9" s="2" customFormat="1">
      <c r="A193" s="87"/>
      <c r="B193" s="68"/>
      <c r="C193" s="44"/>
      <c r="D193" s="18"/>
      <c r="E193" s="18"/>
      <c r="F193" s="18"/>
      <c r="G193" s="18"/>
      <c r="H193" s="34"/>
      <c r="I193" s="45"/>
    </row>
    <row r="194" spans="1:9" s="2" customFormat="1" hidden="1">
      <c r="A194" s="87"/>
      <c r="B194" s="68"/>
      <c r="C194" s="44"/>
      <c r="D194" s="18"/>
      <c r="E194" s="18"/>
      <c r="F194" s="18"/>
      <c r="G194" s="18"/>
      <c r="H194" s="34"/>
      <c r="I194" s="45"/>
    </row>
    <row r="195" spans="1:9" s="2" customFormat="1" hidden="1">
      <c r="A195" s="87"/>
      <c r="B195" s="68"/>
      <c r="C195" s="44"/>
      <c r="D195" s="18"/>
      <c r="E195" s="18"/>
      <c r="F195" s="18"/>
      <c r="G195" s="18"/>
      <c r="H195" s="34"/>
      <c r="I195" s="45"/>
    </row>
    <row r="196" spans="1:9" s="2" customFormat="1" hidden="1">
      <c r="A196" s="87"/>
      <c r="B196" s="68"/>
      <c r="C196" s="44"/>
      <c r="D196" s="18"/>
      <c r="E196" s="18"/>
      <c r="F196" s="18"/>
      <c r="G196" s="18"/>
      <c r="H196" s="34"/>
      <c r="I196" s="45"/>
    </row>
    <row r="197" spans="1:9" s="2" customFormat="1">
      <c r="A197" s="87"/>
      <c r="B197" s="68"/>
      <c r="C197" s="44"/>
      <c r="D197" s="18"/>
      <c r="E197" s="18"/>
      <c r="F197" s="18"/>
      <c r="G197" s="18"/>
      <c r="H197" s="34"/>
      <c r="I197" s="45"/>
    </row>
    <row r="198" spans="1:9" s="2" customFormat="1" hidden="1">
      <c r="A198" s="87"/>
      <c r="B198" s="68"/>
      <c r="C198" s="44"/>
      <c r="D198" s="18"/>
      <c r="E198" s="18"/>
      <c r="F198" s="18"/>
      <c r="G198" s="18"/>
      <c r="H198" s="34"/>
      <c r="I198" s="45"/>
    </row>
    <row r="199" spans="1:9" s="2" customFormat="1" hidden="1">
      <c r="A199" s="87"/>
      <c r="B199" s="68"/>
      <c r="C199" s="44"/>
      <c r="D199" s="18"/>
      <c r="E199" s="18"/>
      <c r="F199" s="18"/>
      <c r="G199" s="18"/>
      <c r="H199" s="34"/>
      <c r="I199" s="45"/>
    </row>
    <row r="200" spans="1:9" s="2" customFormat="1">
      <c r="A200" s="87" t="s">
        <v>74</v>
      </c>
      <c r="B200" s="68" t="s">
        <v>58</v>
      </c>
      <c r="C200" s="44" t="s">
        <v>71</v>
      </c>
      <c r="D200" s="18">
        <v>27273.15</v>
      </c>
      <c r="E200" s="18"/>
      <c r="F200" s="18"/>
      <c r="G200" s="18"/>
      <c r="H200" s="34">
        <f>D200+E200+F200+G200</f>
        <v>27273.15</v>
      </c>
      <c r="I200" s="45"/>
    </row>
    <row r="201" spans="1:9" s="2" customFormat="1">
      <c r="A201" s="87"/>
      <c r="B201" s="68"/>
      <c r="C201" s="44"/>
      <c r="D201" s="18"/>
      <c r="E201" s="18"/>
      <c r="F201" s="18"/>
      <c r="G201" s="18"/>
      <c r="H201" s="34"/>
      <c r="I201" s="45"/>
    </row>
    <row r="202" spans="1:9" s="2" customFormat="1">
      <c r="A202" s="87"/>
      <c r="B202" s="17"/>
      <c r="C202" s="22" t="s">
        <v>15</v>
      </c>
      <c r="D202" s="18">
        <f>D192+D194+D196+D198+D200</f>
        <v>27519.040000000001</v>
      </c>
      <c r="E202" s="18">
        <f>E192+E194+E196+E198+E200</f>
        <v>1458.99</v>
      </c>
      <c r="F202" s="18">
        <f>F192+F194+F196+F198+F200</f>
        <v>1299.78</v>
      </c>
      <c r="G202" s="18">
        <f>G192+G194+G196+G198+G200</f>
        <v>0</v>
      </c>
      <c r="H202" s="18">
        <f>H192+H194+H196+H198+H200</f>
        <v>30277.81</v>
      </c>
      <c r="I202" s="45"/>
    </row>
    <row r="203" spans="1:9" s="2" customFormat="1">
      <c r="A203" s="87"/>
      <c r="B203" s="17"/>
      <c r="C203" s="22"/>
      <c r="D203" s="18"/>
      <c r="E203" s="18"/>
      <c r="F203" s="18"/>
      <c r="G203" s="18"/>
      <c r="H203" s="18"/>
      <c r="I203" s="45"/>
    </row>
    <row r="204" spans="1:9" s="2" customFormat="1">
      <c r="A204" s="87"/>
      <c r="B204" s="17"/>
      <c r="C204" s="17" t="s">
        <v>16</v>
      </c>
      <c r="D204" s="18">
        <f>D202</f>
        <v>27519.040000000001</v>
      </c>
      <c r="E204" s="18">
        <f>E202</f>
        <v>1458.99</v>
      </c>
      <c r="F204" s="18">
        <f>F202</f>
        <v>1299.78</v>
      </c>
      <c r="G204" s="18">
        <f>G202</f>
        <v>0</v>
      </c>
      <c r="H204" s="18">
        <f>H202</f>
        <v>30277.81</v>
      </c>
      <c r="I204" s="46"/>
    </row>
    <row r="205" spans="1:9" s="2" customFormat="1">
      <c r="A205" s="98"/>
      <c r="B205" s="20"/>
      <c r="C205" s="17" t="s">
        <v>17</v>
      </c>
      <c r="D205" s="21"/>
      <c r="E205" s="18"/>
      <c r="F205" s="21"/>
      <c r="G205" s="21"/>
      <c r="H205" s="42"/>
      <c r="I205" s="46"/>
    </row>
    <row r="206" spans="1:9" s="2" customFormat="1">
      <c r="A206" s="87" t="s">
        <v>75</v>
      </c>
      <c r="B206" s="20" t="s">
        <v>41</v>
      </c>
      <c r="C206" s="20" t="s">
        <v>86</v>
      </c>
      <c r="D206" s="57">
        <f>(D192+D194)*0.032+(D196+D198)*0.011+D200*0.015</f>
        <v>416.96573000000001</v>
      </c>
      <c r="E206" s="57">
        <f>(E192+E194)*0.032+(E196+E198)*0.011+E200*0.015</f>
        <v>46.68768</v>
      </c>
      <c r="F206" s="21"/>
      <c r="G206" s="21"/>
      <c r="H206" s="34">
        <f>D206+E206</f>
        <v>463.65341000000001</v>
      </c>
      <c r="I206" s="46"/>
    </row>
    <row r="207" spans="1:9" s="2" customFormat="1">
      <c r="A207" s="107"/>
      <c r="B207" s="19" t="s">
        <v>72</v>
      </c>
      <c r="C207" s="59"/>
      <c r="D207" s="59"/>
      <c r="E207" s="59"/>
      <c r="F207" s="59"/>
      <c r="G207" s="59"/>
      <c r="H207" s="59"/>
      <c r="I207" s="46"/>
    </row>
    <row r="208" spans="1:9" s="2" customFormat="1">
      <c r="A208" s="107"/>
      <c r="B208" s="20" t="s">
        <v>87</v>
      </c>
      <c r="C208" s="19" t="s">
        <v>18</v>
      </c>
      <c r="D208" s="18">
        <f>D206</f>
        <v>416.96573000000001</v>
      </c>
      <c r="E208" s="18">
        <f>E206</f>
        <v>46.68768</v>
      </c>
      <c r="F208" s="18">
        <f>F206</f>
        <v>0</v>
      </c>
      <c r="G208" s="18">
        <f>G206</f>
        <v>0</v>
      </c>
      <c r="H208" s="18">
        <f>H206</f>
        <v>463.65341000000001</v>
      </c>
      <c r="I208" s="46"/>
    </row>
    <row r="209" spans="1:9" s="2" customFormat="1">
      <c r="A209" s="107"/>
      <c r="B209" s="20"/>
      <c r="C209" s="19"/>
      <c r="D209" s="18"/>
      <c r="E209" s="18"/>
      <c r="F209" s="18"/>
      <c r="G209" s="18"/>
      <c r="H209" s="18"/>
      <c r="I209" s="46"/>
    </row>
    <row r="210" spans="1:9" s="2" customFormat="1">
      <c r="A210" s="87"/>
      <c r="B210" s="17"/>
      <c r="C210" s="17" t="s">
        <v>19</v>
      </c>
      <c r="D210" s="58">
        <f>D204+D208</f>
        <v>27936.005730000001</v>
      </c>
      <c r="E210" s="58">
        <f>E204+E208</f>
        <v>1505.67768</v>
      </c>
      <c r="F210" s="58">
        <f>F204+F208</f>
        <v>1299.78</v>
      </c>
      <c r="G210" s="58">
        <f>G204+G208</f>
        <v>0</v>
      </c>
      <c r="H210" s="58">
        <f>H204+H208</f>
        <v>30741.46341</v>
      </c>
      <c r="I210" s="46"/>
    </row>
    <row r="211" spans="1:9" s="2" customFormat="1" ht="13.5" thickBot="1">
      <c r="A211" s="87"/>
      <c r="B211" s="17"/>
      <c r="C211" s="17" t="s">
        <v>20</v>
      </c>
      <c r="D211" s="18"/>
      <c r="E211" s="18"/>
      <c r="F211" s="18"/>
      <c r="G211" s="18"/>
      <c r="H211" s="34"/>
      <c r="I211" s="46"/>
    </row>
    <row r="212" spans="1:9" s="1" customFormat="1" ht="13.5" thickBot="1">
      <c r="A212" s="97">
        <v>1</v>
      </c>
      <c r="B212" s="16">
        <v>2</v>
      </c>
      <c r="C212" s="16">
        <v>3</v>
      </c>
      <c r="D212" s="16">
        <v>4</v>
      </c>
      <c r="E212" s="16">
        <v>5</v>
      </c>
      <c r="F212" s="16">
        <v>6</v>
      </c>
      <c r="G212" s="16">
        <v>7</v>
      </c>
      <c r="H212" s="16">
        <v>8</v>
      </c>
    </row>
    <row r="213" spans="1:9" s="2" customFormat="1">
      <c r="A213" s="87"/>
      <c r="B213" s="17"/>
      <c r="C213" s="23" t="s">
        <v>21</v>
      </c>
      <c r="D213" s="18"/>
      <c r="E213" s="18"/>
      <c r="F213" s="18"/>
      <c r="G213" s="18"/>
      <c r="H213" s="34"/>
      <c r="I213" s="46"/>
    </row>
    <row r="214" spans="1:9" s="2" customFormat="1">
      <c r="A214" s="87" t="s">
        <v>76</v>
      </c>
      <c r="B214" s="20" t="s">
        <v>42</v>
      </c>
      <c r="C214" s="19" t="s">
        <v>88</v>
      </c>
      <c r="D214" s="18">
        <f>(D192+D194)*1.032*0.015+(D196+D198)*1.011*0.012+D200*1.015*0.026</f>
        <v>723.54480569999998</v>
      </c>
      <c r="E214" s="18">
        <f>(E192+E194)*1.032*0.015+(E196+E198)*1.011*0.012+E200*1.015*0.026</f>
        <v>22.585165199999999</v>
      </c>
      <c r="F214" s="18"/>
      <c r="G214" s="18"/>
      <c r="H214" s="34">
        <f>D214+E214</f>
        <v>746.12997089999999</v>
      </c>
      <c r="I214" s="46"/>
    </row>
    <row r="215" spans="1:9" s="2" customFormat="1">
      <c r="A215" s="106"/>
      <c r="B215" s="19" t="s">
        <v>89</v>
      </c>
      <c r="C215" s="19"/>
      <c r="D215" s="19"/>
      <c r="E215" s="19"/>
      <c r="F215" s="19"/>
      <c r="G215" s="19"/>
      <c r="H215" s="19"/>
      <c r="I215" s="46"/>
    </row>
    <row r="216" spans="1:9" s="2" customFormat="1">
      <c r="A216" s="87" t="s">
        <v>77</v>
      </c>
      <c r="B216" s="19" t="s">
        <v>22</v>
      </c>
      <c r="C216" s="19" t="s">
        <v>23</v>
      </c>
      <c r="D216" s="21"/>
      <c r="E216" s="21"/>
      <c r="F216" s="21"/>
      <c r="G216" s="18">
        <f>(D210+E210)*0.03</f>
        <v>883.25050229999999</v>
      </c>
      <c r="H216" s="34">
        <f>G216</f>
        <v>883.25050229999999</v>
      </c>
      <c r="I216" s="46"/>
    </row>
    <row r="217" spans="1:9" s="2" customFormat="1">
      <c r="A217" s="98"/>
      <c r="B217" s="24" t="s">
        <v>43</v>
      </c>
      <c r="C217" s="43">
        <v>0.03</v>
      </c>
      <c r="D217" s="21"/>
      <c r="E217" s="21"/>
      <c r="F217" s="21"/>
      <c r="G217" s="21"/>
      <c r="H217" s="21"/>
      <c r="I217" s="46"/>
    </row>
    <row r="218" spans="1:9" s="2" customFormat="1">
      <c r="A218" s="98"/>
      <c r="B218" s="24" t="s">
        <v>44</v>
      </c>
      <c r="C218" s="19"/>
      <c r="D218" s="21"/>
      <c r="E218" s="21"/>
      <c r="F218" s="21"/>
      <c r="G218" s="38"/>
      <c r="H218" s="40"/>
      <c r="I218" s="46"/>
    </row>
    <row r="219" spans="1:9" s="54" customFormat="1">
      <c r="A219" s="99" t="s">
        <v>78</v>
      </c>
      <c r="B219" s="44" t="s">
        <v>55</v>
      </c>
      <c r="C219" s="44" t="s">
        <v>73</v>
      </c>
      <c r="D219" s="52"/>
      <c r="E219" s="52"/>
      <c r="F219" s="52"/>
      <c r="G219" s="52">
        <f>(H192+H194)*2.15/100+H200*1.5/100</f>
        <v>473.69744000000003</v>
      </c>
      <c r="H219" s="53">
        <f>G219</f>
        <v>473.69744000000003</v>
      </c>
      <c r="I219" s="46"/>
    </row>
    <row r="220" spans="1:9" s="54" customFormat="1">
      <c r="A220" s="100"/>
      <c r="B220" s="44" t="s">
        <v>45</v>
      </c>
      <c r="C220" s="44"/>
      <c r="D220" s="52"/>
      <c r="E220" s="52"/>
      <c r="F220" s="52"/>
      <c r="G220" s="52"/>
      <c r="H220" s="52"/>
      <c r="I220" s="46"/>
    </row>
    <row r="221" spans="1:9" s="2" customFormat="1">
      <c r="A221" s="98"/>
      <c r="B221" s="20"/>
      <c r="C221" s="19" t="s">
        <v>24</v>
      </c>
      <c r="D221" s="18">
        <f>D214+D216+D219</f>
        <v>723.54480569999998</v>
      </c>
      <c r="E221" s="18">
        <f>E214+E216+E219</f>
        <v>22.585165199999999</v>
      </c>
      <c r="F221" s="18">
        <f>F214+F216+F219</f>
        <v>0</v>
      </c>
      <c r="G221" s="18">
        <f>G214+G216+G219</f>
        <v>1356.9479423</v>
      </c>
      <c r="H221" s="18">
        <f>H214+H216+H219</f>
        <v>2103.0779131999998</v>
      </c>
      <c r="I221" s="46"/>
    </row>
    <row r="222" spans="1:9" s="2" customFormat="1">
      <c r="A222" s="98"/>
      <c r="B222" s="20"/>
      <c r="C222" s="19"/>
      <c r="D222" s="18"/>
      <c r="E222" s="18"/>
      <c r="F222" s="18"/>
      <c r="G222" s="18"/>
      <c r="H222" s="18"/>
      <c r="I222" s="46"/>
    </row>
    <row r="223" spans="1:9" s="2" customFormat="1">
      <c r="A223" s="98"/>
      <c r="B223" s="20"/>
      <c r="C223" s="20" t="s">
        <v>25</v>
      </c>
      <c r="D223" s="18">
        <f>D210+D221</f>
        <v>28659.5505357</v>
      </c>
      <c r="E223" s="18">
        <f>E210+E221</f>
        <v>1528.2628451999999</v>
      </c>
      <c r="F223" s="18">
        <f>F210+F221</f>
        <v>1299.78</v>
      </c>
      <c r="G223" s="18">
        <f>G210+G221</f>
        <v>1356.9479423</v>
      </c>
      <c r="H223" s="18">
        <f>H210+H221</f>
        <v>32844.541323199999</v>
      </c>
      <c r="I223" s="46"/>
    </row>
    <row r="224" spans="1:9" s="2" customFormat="1">
      <c r="A224" s="98"/>
      <c r="B224" s="20"/>
      <c r="C224" s="17" t="s">
        <v>26</v>
      </c>
      <c r="D224" s="21"/>
      <c r="E224" s="21"/>
      <c r="F224" s="21"/>
      <c r="G224" s="21"/>
      <c r="H224" s="42"/>
      <c r="I224" s="46"/>
    </row>
    <row r="225" spans="1:9" s="2" customFormat="1">
      <c r="A225" s="87" t="s">
        <v>79</v>
      </c>
      <c r="B225" s="17" t="s">
        <v>66</v>
      </c>
      <c r="C225" s="19" t="s">
        <v>92</v>
      </c>
      <c r="D225" s="21"/>
      <c r="E225" s="21"/>
      <c r="F225" s="21"/>
      <c r="G225" s="57">
        <f>(H223)*2.14/100</f>
        <v>702.87318431648009</v>
      </c>
      <c r="H225" s="34">
        <f>G225</f>
        <v>702.87318431648009</v>
      </c>
      <c r="I225" s="46"/>
    </row>
    <row r="226" spans="1:9" s="2" customFormat="1" ht="11.25" customHeight="1">
      <c r="A226" s="98"/>
      <c r="B226" s="17" t="s">
        <v>67</v>
      </c>
      <c r="C226" s="20"/>
      <c r="D226" s="20"/>
      <c r="E226" s="20"/>
      <c r="F226" s="20"/>
      <c r="G226" s="20"/>
      <c r="H226" s="20"/>
      <c r="I226" s="46"/>
    </row>
    <row r="227" spans="1:9" s="2" customFormat="1">
      <c r="A227" s="87"/>
      <c r="B227" s="44" t="s">
        <v>55</v>
      </c>
      <c r="C227" s="19" t="s">
        <v>68</v>
      </c>
      <c r="D227" s="21"/>
      <c r="E227" s="21"/>
      <c r="F227" s="21"/>
      <c r="G227" s="18">
        <f>H223*0.2/100</f>
        <v>65.689082646399996</v>
      </c>
      <c r="H227" s="34">
        <f>G227</f>
        <v>65.689082646399996</v>
      </c>
      <c r="I227" s="46"/>
    </row>
    <row r="228" spans="1:9" s="2" customFormat="1">
      <c r="A228" s="98"/>
      <c r="B228" s="20"/>
      <c r="C228" s="19" t="s">
        <v>27</v>
      </c>
      <c r="D228" s="18">
        <f>D225</f>
        <v>0</v>
      </c>
      <c r="E228" s="18">
        <f>E225</f>
        <v>0</v>
      </c>
      <c r="F228" s="18">
        <f>F225</f>
        <v>0</v>
      </c>
      <c r="G228" s="18">
        <f>G225</f>
        <v>702.87318431648009</v>
      </c>
      <c r="H228" s="34">
        <f>H225</f>
        <v>702.87318431648009</v>
      </c>
      <c r="I228" s="46"/>
    </row>
    <row r="229" spans="1:9" s="2" customFormat="1">
      <c r="A229" s="98"/>
      <c r="B229" s="20"/>
      <c r="C229" s="17" t="s">
        <v>28</v>
      </c>
      <c r="D229" s="21"/>
      <c r="E229" s="21"/>
      <c r="F229" s="21"/>
      <c r="G229" s="21"/>
      <c r="H229" s="42"/>
      <c r="I229" s="46"/>
    </row>
    <row r="230" spans="1:9" s="2" customFormat="1">
      <c r="A230" s="87" t="s">
        <v>80</v>
      </c>
      <c r="B230" s="19" t="s">
        <v>29</v>
      </c>
      <c r="C230" s="19" t="s">
        <v>60</v>
      </c>
      <c r="D230" s="21"/>
      <c r="E230" s="21"/>
      <c r="F230" s="21"/>
      <c r="G230" s="18">
        <f>165.2*3.64</f>
        <v>601.32799999999997</v>
      </c>
      <c r="H230" s="34">
        <f>G230</f>
        <v>601.32799999999997</v>
      </c>
      <c r="I230" s="46"/>
    </row>
    <row r="231" spans="1:9" s="2" customFormat="1">
      <c r="A231" s="87"/>
      <c r="B231" s="19"/>
      <c r="C231" s="19"/>
      <c r="D231" s="21"/>
      <c r="E231" s="21"/>
      <c r="F231" s="21"/>
      <c r="G231" s="18"/>
      <c r="H231" s="34"/>
      <c r="I231" s="46"/>
    </row>
    <row r="232" spans="1:9" s="2" customFormat="1">
      <c r="A232" s="87" t="s">
        <v>81</v>
      </c>
      <c r="B232" s="19" t="s">
        <v>29</v>
      </c>
      <c r="C232" s="19" t="s">
        <v>61</v>
      </c>
      <c r="D232" s="21"/>
      <c r="E232" s="21"/>
      <c r="F232" s="21"/>
      <c r="G232" s="18">
        <f>247.8*3.64</f>
        <v>901.99200000000008</v>
      </c>
      <c r="H232" s="34">
        <f>G232</f>
        <v>901.99200000000008</v>
      </c>
      <c r="I232" s="46"/>
    </row>
    <row r="233" spans="1:9" s="2" customFormat="1">
      <c r="A233" s="87"/>
      <c r="B233" s="19"/>
      <c r="C233" s="19"/>
      <c r="D233" s="21"/>
      <c r="E233" s="21"/>
      <c r="F233" s="21"/>
      <c r="G233" s="18"/>
      <c r="H233" s="34"/>
      <c r="I233" s="46"/>
    </row>
    <row r="234" spans="1:9" s="2" customFormat="1">
      <c r="A234" s="87" t="s">
        <v>82</v>
      </c>
      <c r="B234" s="19" t="s">
        <v>29</v>
      </c>
      <c r="C234" s="19" t="s">
        <v>64</v>
      </c>
      <c r="D234" s="21"/>
      <c r="E234" s="21"/>
      <c r="F234" s="21"/>
      <c r="G234" s="18">
        <v>39.234000000000002</v>
      </c>
      <c r="H234" s="34">
        <f>G234</f>
        <v>39.234000000000002</v>
      </c>
      <c r="I234" s="46"/>
    </row>
    <row r="235" spans="1:9" s="2" customFormat="1">
      <c r="A235" s="87"/>
      <c r="B235" s="19"/>
      <c r="C235" s="19"/>
      <c r="D235" s="21"/>
      <c r="E235" s="21"/>
      <c r="F235" s="21"/>
      <c r="G235" s="18"/>
      <c r="H235" s="34"/>
      <c r="I235" s="46"/>
    </row>
    <row r="236" spans="1:9" s="2" customFormat="1">
      <c r="A236" s="87" t="s">
        <v>83</v>
      </c>
      <c r="B236" s="75" t="s">
        <v>62</v>
      </c>
      <c r="C236" s="19" t="s">
        <v>99</v>
      </c>
      <c r="D236" s="21"/>
      <c r="E236" s="21"/>
      <c r="F236" s="21"/>
      <c r="G236" s="18">
        <f>H236</f>
        <v>175.88843999999997</v>
      </c>
      <c r="H236" s="34">
        <f>G230*0.2925</f>
        <v>175.88843999999997</v>
      </c>
      <c r="I236" s="46"/>
    </row>
    <row r="237" spans="1:9" s="2" customFormat="1">
      <c r="A237" s="98"/>
      <c r="B237" s="75" t="s">
        <v>63</v>
      </c>
      <c r="C237" s="20"/>
      <c r="D237" s="39"/>
      <c r="E237" s="39"/>
      <c r="F237" s="39"/>
      <c r="G237" s="39"/>
      <c r="H237" s="39"/>
      <c r="I237" s="46"/>
    </row>
    <row r="238" spans="1:9" s="2" customFormat="1">
      <c r="A238" s="98"/>
      <c r="B238" s="20"/>
      <c r="C238" s="20" t="s">
        <v>30</v>
      </c>
      <c r="D238" s="18">
        <f>D230+D232+D234+D236</f>
        <v>0</v>
      </c>
      <c r="E238" s="18">
        <f>E230+E232+E234+E236</f>
        <v>0</v>
      </c>
      <c r="F238" s="18">
        <f>F230+F232+F234+F236</f>
        <v>0</v>
      </c>
      <c r="G238" s="18">
        <f>G230+G232+G234+G236</f>
        <v>1718.44244</v>
      </c>
      <c r="H238" s="18">
        <f>H230+H232+H234+H236</f>
        <v>1718.44244</v>
      </c>
      <c r="I238" s="46"/>
    </row>
    <row r="239" spans="1:9" s="2" customFormat="1">
      <c r="A239" s="98"/>
      <c r="B239" s="20"/>
      <c r="C239" s="20"/>
      <c r="D239" s="18"/>
      <c r="E239" s="18"/>
      <c r="F239" s="18"/>
      <c r="G239" s="18"/>
      <c r="H239" s="18"/>
      <c r="I239" s="46"/>
    </row>
    <row r="240" spans="1:9" s="2" customFormat="1">
      <c r="A240" s="98"/>
      <c r="B240" s="20"/>
      <c r="C240" s="20" t="s">
        <v>31</v>
      </c>
      <c r="D240" s="18">
        <f>D223+D228+D238</f>
        <v>28659.5505357</v>
      </c>
      <c r="E240" s="18">
        <f>E223+E228+E238</f>
        <v>1528.2628451999999</v>
      </c>
      <c r="F240" s="18">
        <f>F223+F228+F238</f>
        <v>1299.78</v>
      </c>
      <c r="G240" s="18">
        <f>G223+G228+G238</f>
        <v>3778.2635666164797</v>
      </c>
      <c r="H240" s="18">
        <f>H223+H228+H238-0.01</f>
        <v>35265.846947516475</v>
      </c>
      <c r="I240" s="46"/>
    </row>
    <row r="241" spans="1:9" s="2" customFormat="1">
      <c r="A241" s="98"/>
      <c r="B241" s="20"/>
      <c r="C241" s="20"/>
      <c r="D241" s="20"/>
      <c r="E241" s="20"/>
      <c r="F241" s="20"/>
      <c r="G241" s="20"/>
      <c r="H241" s="20"/>
      <c r="I241" s="46"/>
    </row>
    <row r="242" spans="1:9" s="2" customFormat="1">
      <c r="A242" s="87" t="s">
        <v>84</v>
      </c>
      <c r="B242" s="44" t="s">
        <v>55</v>
      </c>
      <c r="C242" s="19" t="s">
        <v>65</v>
      </c>
      <c r="D242" s="18">
        <f>D240*0.1</f>
        <v>2865.95505357</v>
      </c>
      <c r="E242" s="18">
        <f>E240*0.1</f>
        <v>152.82628452</v>
      </c>
      <c r="F242" s="18">
        <f>F240*0.1</f>
        <v>129.97800000000001</v>
      </c>
      <c r="G242" s="18">
        <f>G240*0.1</f>
        <v>377.82635666164799</v>
      </c>
      <c r="H242" s="18">
        <f>D242+E242+F242+G242+0.01</f>
        <v>3526.5956947516484</v>
      </c>
      <c r="I242" s="46"/>
    </row>
    <row r="243" spans="1:9" s="2" customFormat="1">
      <c r="A243" s="98"/>
      <c r="B243" s="24"/>
      <c r="C243" s="43"/>
      <c r="D243" s="38"/>
      <c r="E243" s="38"/>
      <c r="F243" s="38"/>
      <c r="G243" s="38"/>
      <c r="H243" s="38"/>
      <c r="I243" s="46"/>
    </row>
    <row r="244" spans="1:9" s="2" customFormat="1">
      <c r="A244" s="98"/>
      <c r="B244" s="20"/>
      <c r="C244" s="19" t="s">
        <v>3</v>
      </c>
      <c r="D244" s="18">
        <f>D240+D242</f>
        <v>31525.50558927</v>
      </c>
      <c r="E244" s="18">
        <f>E240+E242</f>
        <v>1681.0891297199998</v>
      </c>
      <c r="F244" s="18">
        <f>F240+F242</f>
        <v>1429.758</v>
      </c>
      <c r="G244" s="18">
        <f>G240+G242</f>
        <v>4156.0899232781276</v>
      </c>
      <c r="H244" s="34">
        <f>H240+H242+0.01</f>
        <v>38792.452642268123</v>
      </c>
      <c r="I244" s="46"/>
    </row>
    <row r="245" spans="1:9" s="2" customFormat="1">
      <c r="A245" s="98"/>
      <c r="B245" s="20"/>
      <c r="C245" s="19"/>
      <c r="D245" s="18"/>
      <c r="E245" s="18"/>
      <c r="F245" s="18"/>
      <c r="G245" s="18"/>
      <c r="H245" s="34"/>
      <c r="I245" s="46"/>
    </row>
    <row r="246" spans="1:9">
      <c r="A246" s="87" t="s">
        <v>85</v>
      </c>
      <c r="B246" s="17" t="s">
        <v>70</v>
      </c>
      <c r="C246" s="19" t="s">
        <v>69</v>
      </c>
      <c r="D246" s="52">
        <f>D244*0.18</f>
        <v>5674.5910060686001</v>
      </c>
      <c r="E246" s="52">
        <f>E244*0.18</f>
        <v>302.59604334959994</v>
      </c>
      <c r="F246" s="52">
        <f>F244*0.18</f>
        <v>257.35644000000002</v>
      </c>
      <c r="G246" s="52">
        <f>G244*0.18</f>
        <v>748.09618619006289</v>
      </c>
      <c r="H246" s="52">
        <f>H244*0.18+0.01</f>
        <v>6982.6514756082624</v>
      </c>
      <c r="I246" s="46"/>
    </row>
    <row r="247" spans="1:9">
      <c r="A247" s="98"/>
      <c r="B247" s="76">
        <v>37809</v>
      </c>
      <c r="C247" s="20"/>
      <c r="D247" s="21"/>
      <c r="E247" s="18"/>
      <c r="F247" s="18"/>
      <c r="G247" s="18"/>
      <c r="H247" s="42"/>
      <c r="I247" s="46"/>
    </row>
    <row r="248" spans="1:9" s="65" customFormat="1">
      <c r="A248" s="101"/>
      <c r="B248" s="61"/>
      <c r="C248" s="62" t="s">
        <v>32</v>
      </c>
      <c r="D248" s="63">
        <f>D244+D246</f>
        <v>37200.096595338604</v>
      </c>
      <c r="E248" s="63">
        <f>E244+E246</f>
        <v>1983.6851730695998</v>
      </c>
      <c r="F248" s="63">
        <f>F244+F246+0.01</f>
        <v>1687.12444</v>
      </c>
      <c r="G248" s="63">
        <f>G244+G246</f>
        <v>4904.1861094681908</v>
      </c>
      <c r="H248" s="63">
        <f>H244+H246</f>
        <v>45775.104117876384</v>
      </c>
      <c r="I248" s="64"/>
    </row>
    <row r="249" spans="1:9" s="65" customFormat="1">
      <c r="A249" s="102"/>
      <c r="B249" s="61"/>
      <c r="C249" s="62" t="s">
        <v>93</v>
      </c>
      <c r="D249" s="63"/>
      <c r="E249" s="63"/>
      <c r="F249" s="63"/>
      <c r="G249" s="63"/>
      <c r="H249" s="66"/>
      <c r="I249" s="64"/>
    </row>
    <row r="250" spans="1:9" hidden="1">
      <c r="A250" s="98"/>
      <c r="B250" s="41"/>
      <c r="C250" s="19"/>
      <c r="D250" s="21"/>
      <c r="E250" s="21"/>
      <c r="F250" s="21"/>
      <c r="G250" s="21"/>
      <c r="H250" s="42"/>
      <c r="I250" s="46"/>
    </row>
    <row r="251" spans="1:9" hidden="1">
      <c r="A251" s="98"/>
      <c r="B251" s="41"/>
      <c r="C251" s="20"/>
      <c r="D251" s="20"/>
      <c r="E251" s="20"/>
      <c r="F251" s="20"/>
      <c r="G251" s="20"/>
      <c r="H251" s="47"/>
      <c r="I251" s="46"/>
    </row>
    <row r="252" spans="1:9" ht="15" hidden="1">
      <c r="A252" s="98"/>
      <c r="B252" s="41"/>
      <c r="C252" s="50"/>
      <c r="D252" s="21"/>
      <c r="E252" s="21"/>
      <c r="F252" s="25"/>
      <c r="G252" s="21"/>
      <c r="H252" s="48"/>
      <c r="I252" s="46"/>
    </row>
    <row r="253" spans="1:9" s="31" customFormat="1" ht="18.75" hidden="1">
      <c r="A253" s="103"/>
      <c r="B253" s="20"/>
      <c r="C253" s="36" t="s">
        <v>34</v>
      </c>
      <c r="D253" s="33"/>
      <c r="E253" s="33"/>
      <c r="F253" s="35" t="s">
        <v>35</v>
      </c>
      <c r="G253" s="51"/>
      <c r="H253" s="42"/>
      <c r="I253" s="46"/>
    </row>
    <row r="254" spans="1:9" s="31" customFormat="1" ht="18.75" hidden="1">
      <c r="A254" s="103"/>
      <c r="B254" s="20"/>
      <c r="C254" s="36" t="s">
        <v>36</v>
      </c>
      <c r="D254" s="33"/>
      <c r="E254" s="33"/>
      <c r="F254" s="35" t="s">
        <v>37</v>
      </c>
      <c r="G254" s="51"/>
      <c r="H254" s="42"/>
      <c r="I254" s="46"/>
    </row>
    <row r="255" spans="1:9" s="31" customFormat="1" ht="18.75" hidden="1">
      <c r="A255" s="103"/>
      <c r="B255" s="32"/>
      <c r="C255" s="36" t="s">
        <v>38</v>
      </c>
      <c r="D255" s="33"/>
      <c r="E255" s="33"/>
      <c r="F255" s="35" t="s">
        <v>56</v>
      </c>
      <c r="G255" s="33"/>
      <c r="H255" s="42"/>
      <c r="I255" s="46"/>
    </row>
    <row r="256" spans="1:9" s="31" customFormat="1" ht="18.75" hidden="1">
      <c r="A256" s="103"/>
      <c r="B256" s="32"/>
      <c r="C256" s="36" t="s">
        <v>39</v>
      </c>
      <c r="D256" s="33"/>
      <c r="E256" s="33"/>
      <c r="F256" s="35" t="s">
        <v>40</v>
      </c>
      <c r="G256" s="33"/>
      <c r="H256" s="49"/>
      <c r="I256" s="46"/>
    </row>
    <row r="257" spans="1:9" s="73" customFormat="1" ht="15">
      <c r="A257" s="104"/>
      <c r="B257" s="70"/>
      <c r="C257" s="83" t="s">
        <v>47</v>
      </c>
      <c r="D257" s="71"/>
      <c r="E257" s="71"/>
      <c r="F257" s="84" t="s">
        <v>33</v>
      </c>
      <c r="G257" s="71" t="s">
        <v>98</v>
      </c>
      <c r="H257" s="85" t="s">
        <v>94</v>
      </c>
      <c r="I257" s="72"/>
    </row>
    <row r="258" spans="1:9" s="82" customFormat="1">
      <c r="A258" s="105"/>
      <c r="B258" s="17"/>
      <c r="C258" s="20" t="s">
        <v>48</v>
      </c>
      <c r="D258" s="21"/>
      <c r="E258" s="21"/>
      <c r="F258" s="21" t="s">
        <v>49</v>
      </c>
      <c r="G258" s="21"/>
      <c r="H258" s="21"/>
    </row>
    <row r="259" spans="1:9" s="69" customFormat="1" ht="15.95" customHeight="1">
      <c r="A259" s="88" t="s">
        <v>0</v>
      </c>
      <c r="B259" s="74"/>
      <c r="C259" s="67" t="s">
        <v>95</v>
      </c>
      <c r="D259" s="77"/>
      <c r="E259" s="78"/>
      <c r="F259" s="79"/>
      <c r="G259" s="78"/>
      <c r="H259" s="80"/>
      <c r="I259" s="81"/>
    </row>
    <row r="260" spans="1:9" ht="15.95" customHeight="1">
      <c r="A260" s="89" t="s">
        <v>1</v>
      </c>
      <c r="C260" s="5" t="s">
        <v>50</v>
      </c>
      <c r="D260" s="29"/>
      <c r="E260" s="29"/>
      <c r="F260" s="30"/>
      <c r="G260" s="30"/>
      <c r="H260" s="26"/>
      <c r="I260" s="27"/>
    </row>
    <row r="261" spans="1:9" s="2" customFormat="1" ht="15.75" hidden="1">
      <c r="A261" s="90"/>
      <c r="B261" s="5"/>
      <c r="C261" s="5"/>
      <c r="D261" s="28" t="s">
        <v>2</v>
      </c>
      <c r="E261" s="28"/>
      <c r="F261" s="28"/>
      <c r="G261" s="28"/>
      <c r="H261" s="28"/>
    </row>
    <row r="262" spans="1:9" ht="15.75" hidden="1">
      <c r="A262" s="90"/>
      <c r="C262" s="5"/>
      <c r="D262" s="28"/>
      <c r="E262" s="28"/>
      <c r="F262" s="28"/>
      <c r="G262" s="28"/>
      <c r="H262" s="28">
        <f>H336</f>
        <v>0</v>
      </c>
    </row>
    <row r="263" spans="1:9" s="86" customFormat="1" ht="30" customHeight="1">
      <c r="A263" s="112" t="s">
        <v>104</v>
      </c>
      <c r="B263" s="112"/>
      <c r="C263" s="112"/>
      <c r="D263" s="112"/>
      <c r="E263" s="112"/>
      <c r="F263" s="112"/>
      <c r="G263" s="112"/>
      <c r="H263" s="112"/>
    </row>
    <row r="264" spans="1:9" s="2" customFormat="1" hidden="1">
      <c r="A264" s="91"/>
      <c r="B264" s="5"/>
      <c r="C264" s="5"/>
      <c r="D264" s="28" t="s">
        <v>2</v>
      </c>
      <c r="E264" s="28"/>
      <c r="F264" s="28"/>
      <c r="G264" s="28"/>
      <c r="H264" s="28"/>
    </row>
    <row r="265" spans="1:9" hidden="1">
      <c r="A265" s="91"/>
      <c r="C265" s="5"/>
      <c r="D265" s="28"/>
      <c r="E265" s="28"/>
      <c r="F265" s="28"/>
      <c r="G265" s="28"/>
      <c r="H265" s="37">
        <f>H337</f>
        <v>0</v>
      </c>
    </row>
    <row r="266" spans="1:9" ht="12" customHeight="1">
      <c r="A266" s="91" t="s">
        <v>51</v>
      </c>
      <c r="C266" s="5"/>
      <c r="D266" s="28"/>
      <c r="E266" s="28"/>
      <c r="F266" s="28"/>
      <c r="G266" s="28"/>
      <c r="H266" s="37"/>
    </row>
    <row r="267" spans="1:9" ht="12" customHeight="1">
      <c r="A267" s="111" t="s">
        <v>52</v>
      </c>
      <c r="B267" s="111"/>
      <c r="C267" s="111"/>
      <c r="D267" s="111"/>
      <c r="E267" s="111"/>
      <c r="F267" s="111"/>
      <c r="G267" s="111"/>
      <c r="H267" s="37"/>
    </row>
    <row r="268" spans="1:9" ht="12" customHeight="1">
      <c r="A268" s="92"/>
      <c r="B268" s="111" t="s">
        <v>50</v>
      </c>
      <c r="C268" s="111"/>
      <c r="D268" s="60"/>
      <c r="E268" s="60"/>
      <c r="F268" s="60"/>
      <c r="G268" s="60"/>
      <c r="H268" s="37"/>
    </row>
    <row r="269" spans="1:9" ht="12" customHeight="1">
      <c r="A269" s="92"/>
      <c r="B269" s="60"/>
      <c r="C269" s="60"/>
      <c r="D269" s="60"/>
      <c r="E269" s="60"/>
      <c r="F269" s="60"/>
      <c r="G269" s="60"/>
      <c r="H269" s="37"/>
    </row>
    <row r="270" spans="1:9" ht="24.95" customHeight="1">
      <c r="A270" s="93"/>
      <c r="B270" s="6"/>
      <c r="C270" s="110" t="s">
        <v>53</v>
      </c>
      <c r="D270" s="110"/>
      <c r="E270" s="110"/>
      <c r="F270" s="110"/>
      <c r="G270" s="110"/>
      <c r="H270" s="110"/>
    </row>
    <row r="271" spans="1:9" ht="12" customHeight="1">
      <c r="A271" s="109" t="s">
        <v>96</v>
      </c>
      <c r="B271" s="109"/>
      <c r="C271" s="109"/>
      <c r="D271" s="109"/>
      <c r="E271" s="109"/>
      <c r="F271" s="109"/>
      <c r="G271" s="109"/>
      <c r="H271" s="109"/>
    </row>
    <row r="272" spans="1:9" ht="12" customHeight="1" thickBot="1">
      <c r="A272" s="94"/>
      <c r="B272" s="108" t="s">
        <v>91</v>
      </c>
      <c r="C272" s="108"/>
      <c r="D272" s="108"/>
      <c r="E272" s="108"/>
      <c r="F272" s="108"/>
      <c r="G272" s="108"/>
      <c r="H272" s="7"/>
    </row>
    <row r="273" spans="1:9" ht="12.75" customHeight="1" thickBot="1">
      <c r="A273" s="95" t="s">
        <v>4</v>
      </c>
      <c r="B273" s="55" t="s">
        <v>4</v>
      </c>
      <c r="C273" s="8"/>
      <c r="D273" s="9" t="s">
        <v>54</v>
      </c>
      <c r="E273" s="10"/>
      <c r="F273" s="10"/>
      <c r="G273" s="10"/>
      <c r="H273" s="11"/>
    </row>
    <row r="274" spans="1:9" ht="50.1" customHeight="1" thickBot="1">
      <c r="A274" s="96" t="s">
        <v>5</v>
      </c>
      <c r="B274" s="56" t="s">
        <v>6</v>
      </c>
      <c r="C274" s="12" t="s">
        <v>7</v>
      </c>
      <c r="D274" s="13" t="s">
        <v>8</v>
      </c>
      <c r="E274" s="13" t="s">
        <v>9</v>
      </c>
      <c r="F274" s="14" t="s">
        <v>10</v>
      </c>
      <c r="G274" s="14" t="s">
        <v>11</v>
      </c>
      <c r="H274" s="15" t="s">
        <v>12</v>
      </c>
    </row>
    <row r="275" spans="1:9" s="1" customFormat="1" ht="13.5" thickBot="1">
      <c r="A275" s="97">
        <v>1</v>
      </c>
      <c r="B275" s="16">
        <v>2</v>
      </c>
      <c r="C275" s="16">
        <v>3</v>
      </c>
      <c r="D275" s="16">
        <v>4</v>
      </c>
      <c r="E275" s="16">
        <v>5</v>
      </c>
      <c r="F275" s="16">
        <v>6</v>
      </c>
      <c r="G275" s="16">
        <v>7</v>
      </c>
      <c r="H275" s="16">
        <v>8</v>
      </c>
    </row>
    <row r="276" spans="1:9" s="2" customFormat="1" ht="11.25" customHeight="1">
      <c r="A276" s="87"/>
      <c r="B276" s="17"/>
      <c r="C276" s="17" t="s">
        <v>13</v>
      </c>
      <c r="D276" s="17"/>
      <c r="E276" s="18"/>
      <c r="F276" s="18"/>
      <c r="G276" s="18"/>
      <c r="H276" s="34"/>
      <c r="I276" s="45"/>
    </row>
    <row r="277" spans="1:9" s="2" customFormat="1">
      <c r="A277" s="87"/>
      <c r="B277" s="17"/>
      <c r="C277" s="17" t="s">
        <v>14</v>
      </c>
      <c r="D277" s="18"/>
      <c r="E277" s="18"/>
      <c r="F277" s="18"/>
      <c r="G277" s="18"/>
      <c r="H277" s="34"/>
      <c r="I277" s="45"/>
    </row>
    <row r="278" spans="1:9" s="2" customFormat="1">
      <c r="A278" s="87">
        <v>1</v>
      </c>
      <c r="B278" s="68" t="s">
        <v>57</v>
      </c>
      <c r="C278" s="44" t="s">
        <v>97</v>
      </c>
      <c r="D278" s="18">
        <v>73.77</v>
      </c>
      <c r="E278" s="18">
        <v>437.7</v>
      </c>
      <c r="F278" s="18">
        <v>389.93</v>
      </c>
      <c r="G278" s="18"/>
      <c r="H278" s="34">
        <f>D278+E278+F278+G278</f>
        <v>901.4</v>
      </c>
      <c r="I278" s="45"/>
    </row>
    <row r="279" spans="1:9" s="2" customFormat="1">
      <c r="A279" s="87"/>
      <c r="B279" s="68"/>
      <c r="C279" s="44"/>
      <c r="D279" s="18"/>
      <c r="E279" s="18"/>
      <c r="F279" s="18"/>
      <c r="G279" s="18"/>
      <c r="H279" s="34"/>
      <c r="I279" s="45"/>
    </row>
    <row r="280" spans="1:9" s="2" customFormat="1" hidden="1">
      <c r="A280" s="87"/>
      <c r="B280" s="68"/>
      <c r="C280" s="44"/>
      <c r="D280" s="18"/>
      <c r="E280" s="18"/>
      <c r="F280" s="18"/>
      <c r="G280" s="18"/>
      <c r="H280" s="34"/>
      <c r="I280" s="45"/>
    </row>
    <row r="281" spans="1:9" s="2" customFormat="1" hidden="1">
      <c r="A281" s="87"/>
      <c r="B281" s="68"/>
      <c r="C281" s="44"/>
      <c r="D281" s="18"/>
      <c r="E281" s="18"/>
      <c r="F281" s="18"/>
      <c r="G281" s="18"/>
      <c r="H281" s="34"/>
      <c r="I281" s="45"/>
    </row>
    <row r="282" spans="1:9" s="2" customFormat="1" hidden="1">
      <c r="A282" s="87"/>
      <c r="B282" s="68"/>
      <c r="C282" s="44"/>
      <c r="D282" s="18"/>
      <c r="E282" s="18"/>
      <c r="F282" s="18"/>
      <c r="G282" s="18"/>
      <c r="H282" s="34"/>
      <c r="I282" s="45"/>
    </row>
    <row r="283" spans="1:9" s="2" customFormat="1">
      <c r="A283" s="87"/>
      <c r="B283" s="68"/>
      <c r="C283" s="44"/>
      <c r="D283" s="18"/>
      <c r="E283" s="18"/>
      <c r="F283" s="18"/>
      <c r="G283" s="18"/>
      <c r="H283" s="34"/>
      <c r="I283" s="45"/>
    </row>
    <row r="284" spans="1:9" s="2" customFormat="1" hidden="1">
      <c r="A284" s="87"/>
      <c r="B284" s="68"/>
      <c r="C284" s="44"/>
      <c r="D284" s="18"/>
      <c r="E284" s="18"/>
      <c r="F284" s="18"/>
      <c r="G284" s="18"/>
      <c r="H284" s="34"/>
      <c r="I284" s="45"/>
    </row>
    <row r="285" spans="1:9" s="2" customFormat="1" hidden="1">
      <c r="A285" s="87"/>
      <c r="B285" s="68"/>
      <c r="C285" s="44"/>
      <c r="D285" s="18"/>
      <c r="E285" s="18"/>
      <c r="F285" s="18"/>
      <c r="G285" s="18"/>
      <c r="H285" s="34"/>
      <c r="I285" s="45"/>
    </row>
    <row r="286" spans="1:9" s="2" customFormat="1">
      <c r="A286" s="87" t="s">
        <v>74</v>
      </c>
      <c r="B286" s="68" t="s">
        <v>58</v>
      </c>
      <c r="C286" s="44" t="s">
        <v>71</v>
      </c>
      <c r="D286" s="18">
        <v>0</v>
      </c>
      <c r="E286" s="18"/>
      <c r="F286" s="18"/>
      <c r="G286" s="18"/>
      <c r="H286" s="34">
        <f>D286+E286+F286+G286</f>
        <v>0</v>
      </c>
      <c r="I286" s="45"/>
    </row>
    <row r="287" spans="1:9" s="2" customFormat="1">
      <c r="A287" s="87"/>
      <c r="B287" s="68"/>
      <c r="C287" s="44"/>
      <c r="D287" s="18"/>
      <c r="E287" s="18"/>
      <c r="F287" s="18"/>
      <c r="G287" s="18"/>
      <c r="H287" s="34"/>
      <c r="I287" s="45"/>
    </row>
    <row r="288" spans="1:9" s="2" customFormat="1">
      <c r="A288" s="87"/>
      <c r="B288" s="17"/>
      <c r="C288" s="22" t="s">
        <v>15</v>
      </c>
      <c r="D288" s="18">
        <f>D278+D280+D282+D284+D286</f>
        <v>73.77</v>
      </c>
      <c r="E288" s="18">
        <f>E278+E280+E282+E284+E286</f>
        <v>437.7</v>
      </c>
      <c r="F288" s="18">
        <f>F278+F280+F282+F284+F286</f>
        <v>389.93</v>
      </c>
      <c r="G288" s="18">
        <f>G278+G280+G282+G284+G286</f>
        <v>0</v>
      </c>
      <c r="H288" s="18">
        <f>H278+H280+H282+H284+H286</f>
        <v>901.4</v>
      </c>
      <c r="I288" s="45"/>
    </row>
    <row r="289" spans="1:9" s="2" customFormat="1">
      <c r="A289" s="87"/>
      <c r="B289" s="17"/>
      <c r="C289" s="22"/>
      <c r="D289" s="18"/>
      <c r="E289" s="18"/>
      <c r="F289" s="18"/>
      <c r="G289" s="18"/>
      <c r="H289" s="18"/>
      <c r="I289" s="45"/>
    </row>
    <row r="290" spans="1:9" s="2" customFormat="1">
      <c r="A290" s="87"/>
      <c r="B290" s="17"/>
      <c r="C290" s="17" t="s">
        <v>16</v>
      </c>
      <c r="D290" s="18">
        <f>D288</f>
        <v>73.77</v>
      </c>
      <c r="E290" s="18">
        <f>E288</f>
        <v>437.7</v>
      </c>
      <c r="F290" s="18">
        <f>F288</f>
        <v>389.93</v>
      </c>
      <c r="G290" s="18">
        <f>G288</f>
        <v>0</v>
      </c>
      <c r="H290" s="18">
        <f>H288</f>
        <v>901.4</v>
      </c>
      <c r="I290" s="46"/>
    </row>
    <row r="291" spans="1:9" s="2" customFormat="1">
      <c r="A291" s="98"/>
      <c r="B291" s="20"/>
      <c r="C291" s="17" t="s">
        <v>17</v>
      </c>
      <c r="D291" s="21"/>
      <c r="E291" s="18"/>
      <c r="F291" s="21"/>
      <c r="G291" s="21"/>
      <c r="H291" s="42"/>
      <c r="I291" s="46"/>
    </row>
    <row r="292" spans="1:9" s="2" customFormat="1">
      <c r="A292" s="87" t="s">
        <v>75</v>
      </c>
      <c r="B292" s="20" t="s">
        <v>41</v>
      </c>
      <c r="C292" s="20" t="s">
        <v>86</v>
      </c>
      <c r="D292" s="57">
        <f>(D278+D280)*0.032+(D282+D284)*0.011+D286*0.015</f>
        <v>2.3606400000000001</v>
      </c>
      <c r="E292" s="57">
        <f>(E278+E280)*0.032+(E282+E284)*0.011+E286*0.015</f>
        <v>14.006399999999999</v>
      </c>
      <c r="F292" s="21"/>
      <c r="G292" s="21"/>
      <c r="H292" s="34">
        <f>D292+E292</f>
        <v>16.367039999999999</v>
      </c>
      <c r="I292" s="46"/>
    </row>
    <row r="293" spans="1:9" s="2" customFormat="1">
      <c r="A293" s="107"/>
      <c r="B293" s="19" t="s">
        <v>72</v>
      </c>
      <c r="C293" s="59"/>
      <c r="D293" s="59"/>
      <c r="E293" s="59"/>
      <c r="F293" s="59"/>
      <c r="G293" s="59"/>
      <c r="H293" s="59"/>
      <c r="I293" s="46"/>
    </row>
    <row r="294" spans="1:9" s="2" customFormat="1">
      <c r="A294" s="107"/>
      <c r="B294" s="20" t="s">
        <v>87</v>
      </c>
      <c r="C294" s="19" t="s">
        <v>18</v>
      </c>
      <c r="D294" s="18">
        <f>D292</f>
        <v>2.3606400000000001</v>
      </c>
      <c r="E294" s="18">
        <f>E292</f>
        <v>14.006399999999999</v>
      </c>
      <c r="F294" s="18">
        <f>F292</f>
        <v>0</v>
      </c>
      <c r="G294" s="18">
        <f>G292</f>
        <v>0</v>
      </c>
      <c r="H294" s="18">
        <f>H292</f>
        <v>16.367039999999999</v>
      </c>
      <c r="I294" s="46"/>
    </row>
    <row r="295" spans="1:9" s="2" customFormat="1">
      <c r="A295" s="107"/>
      <c r="B295" s="20"/>
      <c r="C295" s="19"/>
      <c r="D295" s="18"/>
      <c r="E295" s="18"/>
      <c r="F295" s="18"/>
      <c r="G295" s="18"/>
      <c r="H295" s="18"/>
      <c r="I295" s="46"/>
    </row>
    <row r="296" spans="1:9" s="2" customFormat="1">
      <c r="A296" s="87"/>
      <c r="B296" s="17"/>
      <c r="C296" s="17" t="s">
        <v>19</v>
      </c>
      <c r="D296" s="58">
        <f>D290+D294</f>
        <v>76.13064</v>
      </c>
      <c r="E296" s="58">
        <f>E290+E294</f>
        <v>451.70639999999997</v>
      </c>
      <c r="F296" s="58">
        <f>F290+F294</f>
        <v>389.93</v>
      </c>
      <c r="G296" s="58">
        <f>G290+G294</f>
        <v>0</v>
      </c>
      <c r="H296" s="58">
        <f>H290+H294</f>
        <v>917.76703999999995</v>
      </c>
      <c r="I296" s="46"/>
    </row>
    <row r="297" spans="1:9" s="2" customFormat="1" ht="13.5" thickBot="1">
      <c r="A297" s="87"/>
      <c r="B297" s="17"/>
      <c r="C297" s="17" t="s">
        <v>20</v>
      </c>
      <c r="D297" s="18"/>
      <c r="E297" s="18"/>
      <c r="F297" s="18"/>
      <c r="G297" s="18"/>
      <c r="H297" s="34"/>
      <c r="I297" s="46"/>
    </row>
    <row r="298" spans="1:9" s="1" customFormat="1" ht="13.5" thickBot="1">
      <c r="A298" s="97">
        <v>1</v>
      </c>
      <c r="B298" s="16">
        <v>2</v>
      </c>
      <c r="C298" s="16">
        <v>3</v>
      </c>
      <c r="D298" s="16">
        <v>4</v>
      </c>
      <c r="E298" s="16">
        <v>5</v>
      </c>
      <c r="F298" s="16">
        <v>6</v>
      </c>
      <c r="G298" s="16">
        <v>7</v>
      </c>
      <c r="H298" s="16">
        <v>8</v>
      </c>
    </row>
    <row r="299" spans="1:9" s="2" customFormat="1">
      <c r="A299" s="87"/>
      <c r="B299" s="17"/>
      <c r="C299" s="23" t="s">
        <v>21</v>
      </c>
      <c r="D299" s="18"/>
      <c r="E299" s="18"/>
      <c r="F299" s="18"/>
      <c r="G299" s="18"/>
      <c r="H299" s="34"/>
      <c r="I299" s="46"/>
    </row>
    <row r="300" spans="1:9" s="2" customFormat="1">
      <c r="A300" s="87" t="s">
        <v>76</v>
      </c>
      <c r="B300" s="20" t="s">
        <v>42</v>
      </c>
      <c r="C300" s="19" t="s">
        <v>88</v>
      </c>
      <c r="D300" s="18">
        <f>(D278+D280)*1.032*0.015+(D282+D284)*1.011*0.012+D286*1.015*0.026</f>
        <v>1.1419595999999999</v>
      </c>
      <c r="E300" s="18">
        <f>(E278+E280)*1.032*0.015+(E282+E284)*1.011*0.012+E286*1.015*0.026</f>
        <v>6.7755959999999993</v>
      </c>
      <c r="F300" s="18"/>
      <c r="G300" s="18"/>
      <c r="H300" s="34">
        <f>D300+E300</f>
        <v>7.9175555999999991</v>
      </c>
      <c r="I300" s="46"/>
    </row>
    <row r="301" spans="1:9" s="2" customFormat="1">
      <c r="A301" s="106"/>
      <c r="B301" s="19" t="s">
        <v>89</v>
      </c>
      <c r="C301" s="19"/>
      <c r="D301" s="19"/>
      <c r="E301" s="19"/>
      <c r="F301" s="19"/>
      <c r="G301" s="19"/>
      <c r="H301" s="19"/>
      <c r="I301" s="46"/>
    </row>
    <row r="302" spans="1:9" s="2" customFormat="1">
      <c r="A302" s="87" t="s">
        <v>77</v>
      </c>
      <c r="B302" s="19" t="s">
        <v>22</v>
      </c>
      <c r="C302" s="19" t="s">
        <v>23</v>
      </c>
      <c r="D302" s="21"/>
      <c r="E302" s="21"/>
      <c r="F302" s="21"/>
      <c r="G302" s="18">
        <f>(D296+E296)*0.03</f>
        <v>15.8351112</v>
      </c>
      <c r="H302" s="34">
        <f>G302</f>
        <v>15.8351112</v>
      </c>
      <c r="I302" s="46"/>
    </row>
    <row r="303" spans="1:9" s="2" customFormat="1">
      <c r="A303" s="98"/>
      <c r="B303" s="24" t="s">
        <v>43</v>
      </c>
      <c r="C303" s="43">
        <v>0.03</v>
      </c>
      <c r="D303" s="21"/>
      <c r="E303" s="21"/>
      <c r="F303" s="21"/>
      <c r="G303" s="21"/>
      <c r="H303" s="21"/>
      <c r="I303" s="46"/>
    </row>
    <row r="304" spans="1:9" s="2" customFormat="1">
      <c r="A304" s="98"/>
      <c r="B304" s="24" t="s">
        <v>44</v>
      </c>
      <c r="C304" s="19"/>
      <c r="D304" s="21"/>
      <c r="E304" s="21"/>
      <c r="F304" s="21"/>
      <c r="G304" s="38"/>
      <c r="H304" s="40"/>
      <c r="I304" s="46"/>
    </row>
    <row r="305" spans="1:9" s="54" customFormat="1">
      <c r="A305" s="99" t="s">
        <v>78</v>
      </c>
      <c r="B305" s="44" t="s">
        <v>55</v>
      </c>
      <c r="C305" s="44" t="s">
        <v>73</v>
      </c>
      <c r="D305" s="52"/>
      <c r="E305" s="52"/>
      <c r="F305" s="52"/>
      <c r="G305" s="52">
        <f>(H278+H280)*2.15/100+H286*1.5/100</f>
        <v>19.380099999999999</v>
      </c>
      <c r="H305" s="53">
        <f>G305</f>
        <v>19.380099999999999</v>
      </c>
      <c r="I305" s="46"/>
    </row>
    <row r="306" spans="1:9" s="54" customFormat="1">
      <c r="A306" s="100"/>
      <c r="B306" s="44" t="s">
        <v>45</v>
      </c>
      <c r="C306" s="44"/>
      <c r="D306" s="52"/>
      <c r="E306" s="52"/>
      <c r="F306" s="52"/>
      <c r="G306" s="52"/>
      <c r="H306" s="52"/>
      <c r="I306" s="46"/>
    </row>
    <row r="307" spans="1:9" s="2" customFormat="1">
      <c r="A307" s="98"/>
      <c r="B307" s="20"/>
      <c r="C307" s="19" t="s">
        <v>24</v>
      </c>
      <c r="D307" s="18">
        <f>D300+D302+D305</f>
        <v>1.1419595999999999</v>
      </c>
      <c r="E307" s="18">
        <f>E300+E302+E305</f>
        <v>6.7755959999999993</v>
      </c>
      <c r="F307" s="18">
        <f>F300+F302+F305</f>
        <v>0</v>
      </c>
      <c r="G307" s="18">
        <f>G300+G302+G305</f>
        <v>35.215211199999999</v>
      </c>
      <c r="H307" s="18">
        <f>H300+H302+H305</f>
        <v>43.132766799999999</v>
      </c>
      <c r="I307" s="46"/>
    </row>
    <row r="308" spans="1:9" s="2" customFormat="1">
      <c r="A308" s="98"/>
      <c r="B308" s="20"/>
      <c r="C308" s="19"/>
      <c r="D308" s="18"/>
      <c r="E308" s="18"/>
      <c r="F308" s="18"/>
      <c r="G308" s="18"/>
      <c r="H308" s="18"/>
      <c r="I308" s="46"/>
    </row>
    <row r="309" spans="1:9" s="2" customFormat="1">
      <c r="A309" s="98"/>
      <c r="B309" s="20"/>
      <c r="C309" s="20" t="s">
        <v>25</v>
      </c>
      <c r="D309" s="18">
        <f>D296+D307</f>
        <v>77.272599600000007</v>
      </c>
      <c r="E309" s="18">
        <f>E296+E307</f>
        <v>458.48199599999998</v>
      </c>
      <c r="F309" s="18">
        <f>F296+F307</f>
        <v>389.93</v>
      </c>
      <c r="G309" s="18">
        <f>G296+G307</f>
        <v>35.215211199999999</v>
      </c>
      <c r="H309" s="18">
        <f>H296+H307</f>
        <v>960.89980679999996</v>
      </c>
      <c r="I309" s="46"/>
    </row>
    <row r="310" spans="1:9" s="2" customFormat="1">
      <c r="A310" s="98"/>
      <c r="B310" s="20"/>
      <c r="C310" s="17" t="s">
        <v>26</v>
      </c>
      <c r="D310" s="21"/>
      <c r="E310" s="21"/>
      <c r="F310" s="21"/>
      <c r="G310" s="21"/>
      <c r="H310" s="42"/>
      <c r="I310" s="46"/>
    </row>
    <row r="311" spans="1:9" s="2" customFormat="1">
      <c r="A311" s="87" t="s">
        <v>79</v>
      </c>
      <c r="B311" s="17" t="s">
        <v>66</v>
      </c>
      <c r="C311" s="19" t="s">
        <v>92</v>
      </c>
      <c r="D311" s="21"/>
      <c r="E311" s="21"/>
      <c r="F311" s="21"/>
      <c r="G311" s="57">
        <f>(H309)*2.14/100</f>
        <v>20.563255865519999</v>
      </c>
      <c r="H311" s="34">
        <f>G311</f>
        <v>20.563255865519999</v>
      </c>
      <c r="I311" s="46"/>
    </row>
    <row r="312" spans="1:9" s="2" customFormat="1" ht="11.25" customHeight="1">
      <c r="A312" s="98"/>
      <c r="B312" s="17" t="s">
        <v>67</v>
      </c>
      <c r="C312" s="20"/>
      <c r="D312" s="20"/>
      <c r="E312" s="20"/>
      <c r="F312" s="20"/>
      <c r="G312" s="20"/>
      <c r="H312" s="20"/>
      <c r="I312" s="46"/>
    </row>
    <row r="313" spans="1:9" s="2" customFormat="1">
      <c r="A313" s="87"/>
      <c r="B313" s="44" t="s">
        <v>55</v>
      </c>
      <c r="C313" s="19" t="s">
        <v>68</v>
      </c>
      <c r="D313" s="21"/>
      <c r="E313" s="21"/>
      <c r="F313" s="21"/>
      <c r="G313" s="18">
        <f>H309*0.2/100</f>
        <v>1.9217996136</v>
      </c>
      <c r="H313" s="34">
        <f>G313</f>
        <v>1.9217996136</v>
      </c>
      <c r="I313" s="46"/>
    </row>
    <row r="314" spans="1:9" s="2" customFormat="1">
      <c r="A314" s="98"/>
      <c r="B314" s="20"/>
      <c r="C314" s="19" t="s">
        <v>27</v>
      </c>
      <c r="D314" s="18">
        <f>D311</f>
        <v>0</v>
      </c>
      <c r="E314" s="18">
        <f>E311</f>
        <v>0</v>
      </c>
      <c r="F314" s="18">
        <f>F311</f>
        <v>0</v>
      </c>
      <c r="G314" s="18">
        <f>G311</f>
        <v>20.563255865519999</v>
      </c>
      <c r="H314" s="34">
        <f>H311</f>
        <v>20.563255865519999</v>
      </c>
      <c r="I314" s="46"/>
    </row>
    <row r="315" spans="1:9" s="2" customFormat="1">
      <c r="A315" s="98"/>
      <c r="B315" s="20"/>
      <c r="C315" s="17" t="s">
        <v>28</v>
      </c>
      <c r="D315" s="21"/>
      <c r="E315" s="21"/>
      <c r="F315" s="21"/>
      <c r="G315" s="21"/>
      <c r="H315" s="42"/>
      <c r="I315" s="46"/>
    </row>
    <row r="316" spans="1:9" s="2" customFormat="1">
      <c r="A316" s="87" t="s">
        <v>80</v>
      </c>
      <c r="B316" s="19" t="s">
        <v>29</v>
      </c>
      <c r="C316" s="19" t="s">
        <v>60</v>
      </c>
      <c r="D316" s="21"/>
      <c r="E316" s="21"/>
      <c r="F316" s="21"/>
      <c r="G316" s="18">
        <f>6.5*3.64</f>
        <v>23.66</v>
      </c>
      <c r="H316" s="34">
        <f>G316</f>
        <v>23.66</v>
      </c>
      <c r="I316" s="46"/>
    </row>
    <row r="317" spans="1:9" s="2" customFormat="1">
      <c r="A317" s="87"/>
      <c r="B317" s="19"/>
      <c r="C317" s="19"/>
      <c r="D317" s="21"/>
      <c r="E317" s="21"/>
      <c r="F317" s="21"/>
      <c r="G317" s="18"/>
      <c r="H317" s="34"/>
      <c r="I317" s="46"/>
    </row>
    <row r="318" spans="1:9" s="2" customFormat="1">
      <c r="A318" s="87" t="s">
        <v>81</v>
      </c>
      <c r="B318" s="19" t="s">
        <v>29</v>
      </c>
      <c r="C318" s="19" t="s">
        <v>61</v>
      </c>
      <c r="D318" s="21"/>
      <c r="E318" s="21"/>
      <c r="F318" s="21"/>
      <c r="G318" s="18">
        <f>9.8*3.64</f>
        <v>35.672000000000004</v>
      </c>
      <c r="H318" s="34">
        <f>G318</f>
        <v>35.672000000000004</v>
      </c>
      <c r="I318" s="46"/>
    </row>
    <row r="319" spans="1:9" s="2" customFormat="1">
      <c r="A319" s="87"/>
      <c r="B319" s="19"/>
      <c r="C319" s="19"/>
      <c r="D319" s="21"/>
      <c r="E319" s="21"/>
      <c r="F319" s="21"/>
      <c r="G319" s="18"/>
      <c r="H319" s="34"/>
      <c r="I319" s="46"/>
    </row>
    <row r="320" spans="1:9" s="2" customFormat="1">
      <c r="A320" s="87" t="s">
        <v>82</v>
      </c>
      <c r="B320" s="19" t="s">
        <v>29</v>
      </c>
      <c r="C320" s="19" t="s">
        <v>64</v>
      </c>
      <c r="D320" s="21"/>
      <c r="E320" s="21"/>
      <c r="F320" s="21"/>
      <c r="G320" s="18">
        <v>39.234000000000002</v>
      </c>
      <c r="H320" s="34">
        <f>G320</f>
        <v>39.234000000000002</v>
      </c>
      <c r="I320" s="46"/>
    </row>
    <row r="321" spans="1:9" s="2" customFormat="1">
      <c r="A321" s="87"/>
      <c r="B321" s="19"/>
      <c r="C321" s="19"/>
      <c r="D321" s="21"/>
      <c r="E321" s="21"/>
      <c r="F321" s="21"/>
      <c r="G321" s="18"/>
      <c r="H321" s="34"/>
      <c r="I321" s="46"/>
    </row>
    <row r="322" spans="1:9" s="2" customFormat="1">
      <c r="A322" s="87" t="s">
        <v>83</v>
      </c>
      <c r="B322" s="75" t="s">
        <v>62</v>
      </c>
      <c r="C322" s="19" t="s">
        <v>101</v>
      </c>
      <c r="D322" s="21"/>
      <c r="E322" s="21"/>
      <c r="F322" s="21"/>
      <c r="G322" s="18">
        <f>H322</f>
        <v>7.9852500000000006</v>
      </c>
      <c r="H322" s="34">
        <f>G316*0.3375</f>
        <v>7.9852500000000006</v>
      </c>
      <c r="I322" s="46"/>
    </row>
    <row r="323" spans="1:9" s="2" customFormat="1">
      <c r="A323" s="98"/>
      <c r="B323" s="75" t="s">
        <v>63</v>
      </c>
      <c r="C323" s="20"/>
      <c r="D323" s="39"/>
      <c r="E323" s="39"/>
      <c r="F323" s="39"/>
      <c r="G323" s="39"/>
      <c r="H323" s="39"/>
      <c r="I323" s="46"/>
    </row>
    <row r="324" spans="1:9" s="2" customFormat="1">
      <c r="A324" s="98"/>
      <c r="B324" s="20"/>
      <c r="C324" s="20" t="s">
        <v>30</v>
      </c>
      <c r="D324" s="18">
        <f>D316+D318+D320+D322</f>
        <v>0</v>
      </c>
      <c r="E324" s="18">
        <f>E316+E318+E320+E322</f>
        <v>0</v>
      </c>
      <c r="F324" s="18">
        <f>F316+F318+F320+F322</f>
        <v>0</v>
      </c>
      <c r="G324" s="18">
        <f>G316+G318+G320+G322</f>
        <v>106.55125000000001</v>
      </c>
      <c r="H324" s="18">
        <f>H316+H318+H320+H322</f>
        <v>106.55125000000001</v>
      </c>
      <c r="I324" s="46"/>
    </row>
    <row r="325" spans="1:9" s="2" customFormat="1">
      <c r="A325" s="98"/>
      <c r="B325" s="20"/>
      <c r="C325" s="20"/>
      <c r="D325" s="18"/>
      <c r="E325" s="18"/>
      <c r="F325" s="18"/>
      <c r="G325" s="18"/>
      <c r="H325" s="18"/>
      <c r="I325" s="46"/>
    </row>
    <row r="326" spans="1:9" s="2" customFormat="1">
      <c r="A326" s="98"/>
      <c r="B326" s="20"/>
      <c r="C326" s="20" t="s">
        <v>31</v>
      </c>
      <c r="D326" s="18">
        <f>D309+D314+D324</f>
        <v>77.272599600000007</v>
      </c>
      <c r="E326" s="18">
        <f>E309+E314+E324</f>
        <v>458.48199599999998</v>
      </c>
      <c r="F326" s="18">
        <f>F309+F314+F324</f>
        <v>389.93</v>
      </c>
      <c r="G326" s="18">
        <f>G309+G314+G324</f>
        <v>162.32971706552001</v>
      </c>
      <c r="H326" s="18">
        <f>H309+H314+H324</f>
        <v>1088.01431266552</v>
      </c>
      <c r="I326" s="46"/>
    </row>
    <row r="327" spans="1:9" s="2" customFormat="1">
      <c r="A327" s="98"/>
      <c r="B327" s="20"/>
      <c r="C327" s="20"/>
      <c r="D327" s="20"/>
      <c r="E327" s="20"/>
      <c r="F327" s="20"/>
      <c r="G327" s="20"/>
      <c r="H327" s="20"/>
      <c r="I327" s="46"/>
    </row>
    <row r="328" spans="1:9" s="2" customFormat="1">
      <c r="A328" s="87" t="s">
        <v>84</v>
      </c>
      <c r="B328" s="44" t="s">
        <v>55</v>
      </c>
      <c r="C328" s="19" t="s">
        <v>65</v>
      </c>
      <c r="D328" s="18">
        <f>D326*0.1</f>
        <v>7.7272599600000014</v>
      </c>
      <c r="E328" s="18">
        <f>E326*0.1</f>
        <v>45.848199600000001</v>
      </c>
      <c r="F328" s="18">
        <f>F326*0.1</f>
        <v>38.993000000000002</v>
      </c>
      <c r="G328" s="18">
        <f>G326*0.1</f>
        <v>16.232971706552004</v>
      </c>
      <c r="H328" s="18">
        <f>D328+E328+F328+G328</f>
        <v>108.80143126655202</v>
      </c>
      <c r="I328" s="46"/>
    </row>
    <row r="329" spans="1:9" s="2" customFormat="1">
      <c r="A329" s="98"/>
      <c r="B329" s="24"/>
      <c r="C329" s="43"/>
      <c r="D329" s="38"/>
      <c r="E329" s="38"/>
      <c r="F329" s="38"/>
      <c r="G329" s="38"/>
      <c r="H329" s="38"/>
      <c r="I329" s="46"/>
    </row>
    <row r="330" spans="1:9" s="2" customFormat="1">
      <c r="A330" s="98"/>
      <c r="B330" s="20"/>
      <c r="C330" s="19" t="s">
        <v>3</v>
      </c>
      <c r="D330" s="18">
        <f>D326+D328</f>
        <v>84.999859560000004</v>
      </c>
      <c r="E330" s="18">
        <f>E326+E328</f>
        <v>504.33019559999997</v>
      </c>
      <c r="F330" s="18">
        <f>F326+F328</f>
        <v>428.923</v>
      </c>
      <c r="G330" s="18">
        <f>G326+G328</f>
        <v>178.56268877207202</v>
      </c>
      <c r="H330" s="34">
        <f>H326+H328-0.01</f>
        <v>1196.8057439320721</v>
      </c>
      <c r="I330" s="46"/>
    </row>
    <row r="331" spans="1:9" s="2" customFormat="1">
      <c r="A331" s="98"/>
      <c r="B331" s="20"/>
      <c r="C331" s="19"/>
      <c r="D331" s="18"/>
      <c r="E331" s="18"/>
      <c r="F331" s="18"/>
      <c r="G331" s="18"/>
      <c r="H331" s="34"/>
      <c r="I331" s="46"/>
    </row>
    <row r="332" spans="1:9">
      <c r="A332" s="87" t="s">
        <v>85</v>
      </c>
      <c r="B332" s="17" t="s">
        <v>70</v>
      </c>
      <c r="C332" s="19" t="s">
        <v>69</v>
      </c>
      <c r="D332" s="52">
        <f>D330*0.18</f>
        <v>15.2999747208</v>
      </c>
      <c r="E332" s="52">
        <f>E330*0.18</f>
        <v>90.779435207999995</v>
      </c>
      <c r="F332" s="52">
        <f>F330*0.18</f>
        <v>77.206139999999991</v>
      </c>
      <c r="G332" s="52">
        <f>G330*0.18</f>
        <v>32.141283978972965</v>
      </c>
      <c r="H332" s="52">
        <f>H330*0.18</f>
        <v>215.42503390777298</v>
      </c>
      <c r="I332" s="46"/>
    </row>
    <row r="333" spans="1:9">
      <c r="A333" s="98"/>
      <c r="B333" s="76">
        <v>37809</v>
      </c>
      <c r="C333" s="20"/>
      <c r="D333" s="21"/>
      <c r="E333" s="18"/>
      <c r="F333" s="18"/>
      <c r="G333" s="18"/>
      <c r="H333" s="42"/>
      <c r="I333" s="46"/>
    </row>
    <row r="334" spans="1:9" s="65" customFormat="1">
      <c r="A334" s="101"/>
      <c r="B334" s="61"/>
      <c r="C334" s="62" t="s">
        <v>32</v>
      </c>
      <c r="D334" s="63">
        <f>D330+D332</f>
        <v>100.2998342808</v>
      </c>
      <c r="E334" s="63">
        <f>E330+E332</f>
        <v>595.10963080800002</v>
      </c>
      <c r="F334" s="63">
        <f>F330+F332</f>
        <v>506.12914000000001</v>
      </c>
      <c r="G334" s="63">
        <f>G330+G332</f>
        <v>210.703972751045</v>
      </c>
      <c r="H334" s="63">
        <f>H330+H332+0.01</f>
        <v>1412.2407778398451</v>
      </c>
      <c r="I334" s="64"/>
    </row>
    <row r="335" spans="1:9" s="65" customFormat="1">
      <c r="A335" s="102"/>
      <c r="B335" s="61"/>
      <c r="C335" s="62" t="s">
        <v>93</v>
      </c>
      <c r="D335" s="63"/>
      <c r="E335" s="63"/>
      <c r="F335" s="63"/>
      <c r="G335" s="63"/>
      <c r="H335" s="66"/>
      <c r="I335" s="64"/>
    </row>
    <row r="336" spans="1:9" hidden="1">
      <c r="A336" s="98"/>
      <c r="B336" s="41"/>
      <c r="C336" s="19"/>
      <c r="D336" s="21"/>
      <c r="E336" s="21"/>
      <c r="F336" s="21"/>
      <c r="G336" s="21"/>
      <c r="H336" s="42"/>
      <c r="I336" s="46"/>
    </row>
    <row r="337" spans="1:9" hidden="1">
      <c r="A337" s="98"/>
      <c r="B337" s="41"/>
      <c r="C337" s="20"/>
      <c r="D337" s="20"/>
      <c r="E337" s="20"/>
      <c r="F337" s="20"/>
      <c r="G337" s="20"/>
      <c r="H337" s="47"/>
      <c r="I337" s="46"/>
    </row>
    <row r="338" spans="1:9" ht="15" hidden="1">
      <c r="A338" s="98"/>
      <c r="B338" s="41"/>
      <c r="C338" s="50"/>
      <c r="D338" s="21"/>
      <c r="E338" s="21"/>
      <c r="F338" s="25"/>
      <c r="G338" s="21"/>
      <c r="H338" s="48"/>
      <c r="I338" s="46"/>
    </row>
    <row r="339" spans="1:9" s="31" customFormat="1" ht="18.75" hidden="1">
      <c r="A339" s="103"/>
      <c r="B339" s="20"/>
      <c r="C339" s="36" t="s">
        <v>34</v>
      </c>
      <c r="D339" s="33"/>
      <c r="E339" s="33"/>
      <c r="F339" s="35" t="s">
        <v>35</v>
      </c>
      <c r="G339" s="51"/>
      <c r="H339" s="42"/>
      <c r="I339" s="46"/>
    </row>
    <row r="340" spans="1:9" s="31" customFormat="1" ht="18.75" hidden="1">
      <c r="A340" s="103"/>
      <c r="B340" s="20"/>
      <c r="C340" s="36" t="s">
        <v>36</v>
      </c>
      <c r="D340" s="33"/>
      <c r="E340" s="33"/>
      <c r="F340" s="35" t="s">
        <v>37</v>
      </c>
      <c r="G340" s="51"/>
      <c r="H340" s="42"/>
      <c r="I340" s="46"/>
    </row>
    <row r="341" spans="1:9" s="31" customFormat="1" ht="18.75" hidden="1">
      <c r="A341" s="103"/>
      <c r="B341" s="32"/>
      <c r="C341" s="36" t="s">
        <v>38</v>
      </c>
      <c r="D341" s="33"/>
      <c r="E341" s="33"/>
      <c r="F341" s="35" t="s">
        <v>56</v>
      </c>
      <c r="G341" s="33"/>
      <c r="H341" s="42"/>
      <c r="I341" s="46"/>
    </row>
    <row r="342" spans="1:9" s="31" customFormat="1" ht="18.75" hidden="1">
      <c r="A342" s="103"/>
      <c r="B342" s="32"/>
      <c r="C342" s="36" t="s">
        <v>39</v>
      </c>
      <c r="D342" s="33"/>
      <c r="E342" s="33"/>
      <c r="F342" s="35" t="s">
        <v>40</v>
      </c>
      <c r="G342" s="33"/>
      <c r="H342" s="49"/>
      <c r="I342" s="46"/>
    </row>
    <row r="343" spans="1:9" s="73" customFormat="1" ht="15">
      <c r="A343" s="104"/>
      <c r="B343" s="70"/>
      <c r="C343" s="83" t="s">
        <v>47</v>
      </c>
      <c r="D343" s="71"/>
      <c r="E343" s="71"/>
      <c r="F343" s="84" t="s">
        <v>33</v>
      </c>
      <c r="G343" s="71" t="s">
        <v>98</v>
      </c>
      <c r="H343" s="85" t="s">
        <v>94</v>
      </c>
      <c r="I343" s="72"/>
    </row>
    <row r="344" spans="1:9" s="82" customFormat="1">
      <c r="A344" s="105"/>
      <c r="B344" s="17"/>
      <c r="C344" s="20" t="s">
        <v>48</v>
      </c>
      <c r="D344" s="21"/>
      <c r="E344" s="21"/>
      <c r="F344" s="21" t="s">
        <v>49</v>
      </c>
      <c r="G344" s="21"/>
      <c r="H344" s="21"/>
    </row>
    <row r="345" spans="1:9">
      <c r="A345" s="5"/>
    </row>
    <row r="346" spans="1:9">
      <c r="A346" s="5"/>
    </row>
    <row r="347" spans="1:9">
      <c r="A347" s="5"/>
    </row>
    <row r="348" spans="1:9">
      <c r="A348" s="5"/>
    </row>
    <row r="349" spans="1:9">
      <c r="A349" s="5"/>
    </row>
    <row r="350" spans="1:9">
      <c r="A350" s="5"/>
    </row>
    <row r="351" spans="1:9">
      <c r="A351" s="5"/>
    </row>
    <row r="352" spans="1:9">
      <c r="A352" s="5"/>
    </row>
    <row r="353" spans="1:1">
      <c r="A353" s="5"/>
    </row>
    <row r="354" spans="1:1">
      <c r="A354" s="5"/>
    </row>
    <row r="355" spans="1:1">
      <c r="A355" s="5"/>
    </row>
    <row r="356" spans="1:1">
      <c r="A356" s="5"/>
    </row>
    <row r="357" spans="1:1">
      <c r="A357" s="5"/>
    </row>
    <row r="358" spans="1:1">
      <c r="A358" s="5"/>
    </row>
    <row r="359" spans="1:1">
      <c r="A359" s="5"/>
    </row>
    <row r="360" spans="1:1">
      <c r="A360" s="5"/>
    </row>
    <row r="361" spans="1:1">
      <c r="A361" s="5"/>
    </row>
    <row r="362" spans="1:1">
      <c r="A362" s="5"/>
    </row>
    <row r="363" spans="1:1">
      <c r="A363" s="5"/>
    </row>
    <row r="364" spans="1:1">
      <c r="A364" s="5"/>
    </row>
  </sheetData>
  <mergeCells count="24">
    <mergeCell ref="B272:G272"/>
    <mergeCell ref="B96:C96"/>
    <mergeCell ref="C98:H98"/>
    <mergeCell ref="A99:H99"/>
    <mergeCell ref="B100:G100"/>
    <mergeCell ref="A177:H177"/>
    <mergeCell ref="A181:G181"/>
    <mergeCell ref="B182:C182"/>
    <mergeCell ref="A5:H5"/>
    <mergeCell ref="A9:G9"/>
    <mergeCell ref="B10:C10"/>
    <mergeCell ref="C12:H12"/>
    <mergeCell ref="A13:H13"/>
    <mergeCell ref="B14:G14"/>
    <mergeCell ref="A185:H185"/>
    <mergeCell ref="B186:G186"/>
    <mergeCell ref="C270:H270"/>
    <mergeCell ref="A271:H271"/>
    <mergeCell ref="A267:G267"/>
    <mergeCell ref="B268:C268"/>
    <mergeCell ref="A263:H263"/>
    <mergeCell ref="C184:H184"/>
    <mergeCell ref="A91:H91"/>
    <mergeCell ref="A95:G95"/>
  </mergeCells>
  <phoneticPr fontId="0" type="noConversion"/>
  <printOptions gridLines="1" gridLinesSet="0"/>
  <pageMargins left="0.82677165354330717" right="0.11811023622047245" top="0.98425196850393704" bottom="0.23622047244094491" header="0.51181102362204722" footer="0.51181102362204722"/>
  <pageSetup paperSize="9" orientation="landscape" horizontalDpi="300" verticalDpi="300" r:id="rId1"/>
  <headerFooter alignWithMargins="0"/>
  <rowBreaks count="6" manualBreakCount="6">
    <brk id="39" max="16383" man="1"/>
    <brk id="125" max="16383" man="1"/>
    <brk id="172" max="16383" man="1"/>
    <brk id="211" max="16383" man="1"/>
    <brk id="258" max="16383" man="1"/>
    <brk id="297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CRLL</vt:lpstr>
      <vt:lpstr>CRLL!Область_печати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M5</dc:creator>
  <cp:lastModifiedBy>User1</cp:lastModifiedBy>
  <cp:lastPrinted>2014-05-23T11:37:39Z</cp:lastPrinted>
  <dcterms:created xsi:type="dcterms:W3CDTF">2002-03-22T06:28:44Z</dcterms:created>
  <dcterms:modified xsi:type="dcterms:W3CDTF">2014-05-26T07:28:02Z</dcterms:modified>
</cp:coreProperties>
</file>